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PLANILHA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0" i="2" l="1"/>
  <c r="L275" i="2"/>
  <c r="L273" i="2"/>
  <c r="E145" i="2"/>
  <c r="L277" i="2" l="1"/>
  <c r="L302" i="2"/>
  <c r="L304" i="2"/>
  <c r="L310" i="2" s="1"/>
  <c r="L306" i="2"/>
  <c r="L300" i="2"/>
  <c r="L141" i="2"/>
  <c r="L105" i="2"/>
  <c r="J239" i="2"/>
  <c r="L239" i="2"/>
  <c r="J241" i="2"/>
  <c r="L241" i="2" s="1"/>
  <c r="J243" i="2"/>
  <c r="L243" i="2" s="1"/>
  <c r="J245" i="2"/>
  <c r="L245" i="2"/>
  <c r="J247" i="2"/>
  <c r="L247" i="2"/>
  <c r="J249" i="2"/>
  <c r="L249" i="2"/>
  <c r="J251" i="2"/>
  <c r="L251" i="2" s="1"/>
  <c r="L183" i="2"/>
  <c r="G322" i="2" s="1"/>
  <c r="L54" i="2"/>
  <c r="L66" i="2" s="1"/>
  <c r="E224" i="2"/>
  <c r="E222" i="2"/>
  <c r="L222" i="2" s="1"/>
  <c r="E220" i="2"/>
  <c r="L220" i="2" s="1"/>
  <c r="E218" i="2"/>
  <c r="E216" i="2"/>
  <c r="E84" i="2"/>
  <c r="E109" i="2" s="1"/>
  <c r="L342" i="2"/>
  <c r="L18" i="2"/>
  <c r="L20" i="2"/>
  <c r="A328" i="2"/>
  <c r="A326" i="2"/>
  <c r="A324" i="2"/>
  <c r="A322" i="2"/>
  <c r="A320" i="2"/>
  <c r="L279" i="2"/>
  <c r="L283" i="2" s="1"/>
  <c r="L285" i="2" s="1"/>
  <c r="L224" i="2"/>
  <c r="L218" i="2"/>
  <c r="L216" i="2"/>
  <c r="L205" i="2"/>
  <c r="L203" i="2"/>
  <c r="L201" i="2"/>
  <c r="L199" i="2"/>
  <c r="L197" i="2"/>
  <c r="L195" i="2"/>
  <c r="L193" i="2"/>
  <c r="E122" i="2"/>
  <c r="L131" i="2"/>
  <c r="E120" i="2"/>
  <c r="L145" i="2"/>
  <c r="L143" i="2"/>
  <c r="L139" i="2"/>
  <c r="L122" i="2"/>
  <c r="L107" i="2"/>
  <c r="L103" i="2"/>
  <c r="L95" i="2"/>
  <c r="L86" i="2"/>
  <c r="L38" i="2"/>
  <c r="L64" i="2"/>
  <c r="L34" i="2"/>
  <c r="L109" i="2"/>
  <c r="H127" i="2"/>
  <c r="L127" i="2"/>
  <c r="H129" i="2"/>
  <c r="L129" i="2"/>
  <c r="H91" i="2"/>
  <c r="L91" i="2"/>
  <c r="L97" i="2" s="1"/>
  <c r="H93" i="2"/>
  <c r="L93" i="2"/>
  <c r="L133" i="2"/>
  <c r="L312" i="2" l="1"/>
  <c r="L314" i="2" s="1"/>
  <c r="G328" i="2" s="1"/>
  <c r="L253" i="2"/>
  <c r="L255" i="2" s="1"/>
  <c r="G326" i="2" s="1"/>
  <c r="L207" i="2"/>
  <c r="L209" i="2" s="1"/>
  <c r="L226" i="2"/>
  <c r="L228" i="2" s="1"/>
  <c r="E99" i="2"/>
  <c r="L99" i="2" s="1"/>
  <c r="L101" i="2" s="1"/>
  <c r="E113" i="2" s="1"/>
  <c r="L113" i="2" s="1"/>
  <c r="H153" i="2" s="1"/>
  <c r="E135" i="2"/>
  <c r="L135" i="2" s="1"/>
  <c r="L137" i="2" s="1"/>
  <c r="E149" i="2"/>
  <c r="L149" i="2" s="1"/>
  <c r="H155" i="2" s="1"/>
  <c r="H157" i="2" s="1"/>
  <c r="L230" i="2" l="1"/>
  <c r="G324" i="2" s="1"/>
  <c r="L157" i="2"/>
  <c r="G320" i="2"/>
  <c r="G330" i="2" l="1"/>
  <c r="H331" i="2" s="1"/>
  <c r="G332" i="2" s="1"/>
  <c r="G334" i="2" s="1"/>
  <c r="L320" i="2" s="1"/>
  <c r="L332" i="2" l="1"/>
  <c r="L322" i="2"/>
  <c r="L324" i="2"/>
  <c r="J353" i="2"/>
  <c r="J357" i="2" s="1"/>
  <c r="L330" i="2"/>
  <c r="L328" i="2"/>
  <c r="L326" i="2"/>
  <c r="L334" i="2" l="1"/>
</calcChain>
</file>

<file path=xl/sharedStrings.xml><?xml version="1.0" encoding="utf-8"?>
<sst xmlns="http://schemas.openxmlformats.org/spreadsheetml/2006/main" count="233" uniqueCount="180">
  <si>
    <t xml:space="preserve">  ANEXO I</t>
  </si>
  <si>
    <t>PLANILHA DE COMPOSIÇÃO DE CUSTOS</t>
  </si>
  <si>
    <r>
      <t xml:space="preserve">A presente licitação tem como objeto </t>
    </r>
    <r>
      <rPr>
        <b/>
        <i/>
        <sz val="10"/>
        <color theme="1"/>
        <rFont val="Bookman Old Style"/>
        <family val="1"/>
      </rPr>
      <t>Contratação de empresa especializada para realização coleta</t>
    </r>
  </si>
  <si>
    <t>Dados para Base de Cálculo</t>
  </si>
  <si>
    <t>Valor</t>
  </si>
  <si>
    <t>Salário base Motorista CBO 7825-10</t>
  </si>
  <si>
    <t>Salário base Coletor CBO 5142-05</t>
  </si>
  <si>
    <t>Salário Mínimo Nacional</t>
  </si>
  <si>
    <t xml:space="preserve"> </t>
  </si>
  <si>
    <t>Quantidade de dias no ano</t>
  </si>
  <si>
    <t>Quantidade de domingos no ano</t>
  </si>
  <si>
    <t>Quantidade de dias uteis no ano</t>
  </si>
  <si>
    <t>Quantidade de dias uteis no mês</t>
  </si>
  <si>
    <t>porta a porta de resíduos sólidos classe II oriundos do município e transporte até Aterro Sanitário.</t>
  </si>
  <si>
    <t>Básicos</t>
  </si>
  <si>
    <t>6- INCRA</t>
  </si>
  <si>
    <t>4- SESI ou SESC</t>
  </si>
  <si>
    <t>2- FGTS</t>
  </si>
  <si>
    <t>1- INSS</t>
  </si>
  <si>
    <t>5- Seguro acidente do trabalho</t>
  </si>
  <si>
    <t>3- Salário Educação</t>
  </si>
  <si>
    <t>7- SEBRAE</t>
  </si>
  <si>
    <t>8- SENAI ou SENAC</t>
  </si>
  <si>
    <t>Dias</t>
  </si>
  <si>
    <t>Indenizatórios</t>
  </si>
  <si>
    <t>2- Férias</t>
  </si>
  <si>
    <t>1- 13º Salário</t>
  </si>
  <si>
    <t>3 - Aviso prévio indenizado</t>
  </si>
  <si>
    <t>4- Incidencia do FGTS sobre o aviso prévio indenizado</t>
  </si>
  <si>
    <t>5- Multa do FGTS e contribuição social sobre o aviso prévio indenizado</t>
  </si>
  <si>
    <t>6- Aviso prévio trabalhado</t>
  </si>
  <si>
    <t>7- Incidencia dos encargos sobre o aviso prévio trabalhado</t>
  </si>
  <si>
    <t>8- Multa do FGTS e contribuição social sobre o aviso prévio trabalhado</t>
  </si>
  <si>
    <t>Ausencia Legais</t>
  </si>
  <si>
    <t>1- Férias</t>
  </si>
  <si>
    <t>2- Ausencias Legais</t>
  </si>
  <si>
    <t>3- Ausencia acidente de trabalho</t>
  </si>
  <si>
    <t>4- Afast. Maternidade</t>
  </si>
  <si>
    <t>5- Licença Paternidade</t>
  </si>
  <si>
    <t>Total</t>
  </si>
  <si>
    <t xml:space="preserve">Total </t>
  </si>
  <si>
    <t>Descrição</t>
  </si>
  <si>
    <t>Quantidade</t>
  </si>
  <si>
    <r>
      <t xml:space="preserve">Quantidade </t>
    </r>
    <r>
      <rPr>
        <b/>
        <sz val="10"/>
        <color theme="1"/>
        <rFont val="Bookman Old Style"/>
        <family val="1"/>
      </rPr>
      <t>►</t>
    </r>
  </si>
  <si>
    <t>Salário  Calc. Insalubridade (R$)=</t>
  </si>
  <si>
    <t>Horas semanais=</t>
  </si>
  <si>
    <t>Valor Unitário</t>
  </si>
  <si>
    <t>Valor Total</t>
  </si>
  <si>
    <t>Encargos sociais (%) =</t>
  </si>
  <si>
    <t xml:space="preserve">Assistência Médica Familiar (R$)= </t>
  </si>
  <si>
    <t xml:space="preserve">Auxilio Alimentação (R$)= </t>
  </si>
  <si>
    <t xml:space="preserve">Fundo Assistencial (R$)= </t>
  </si>
  <si>
    <t xml:space="preserve">Vale Transporte (R$)= </t>
  </si>
  <si>
    <t xml:space="preserve">Seguro de Vida 2% (R$)= </t>
  </si>
  <si>
    <t>Total do Efetivo Mês =</t>
  </si>
  <si>
    <t>Custo Mensal do Motorista=</t>
  </si>
  <si>
    <t>Adicional de Insalubridade (%)=</t>
  </si>
  <si>
    <t xml:space="preserve">Horas Extras 50%= </t>
  </si>
  <si>
    <t xml:space="preserve">Horas Extras 100%= </t>
  </si>
  <si>
    <t>Salário Mensal (R$)=</t>
  </si>
  <si>
    <t>Horas mensais=</t>
  </si>
  <si>
    <t>Total sem encargos=</t>
  </si>
  <si>
    <t>Total de encargos=</t>
  </si>
  <si>
    <t>Total com encargos=</t>
  </si>
  <si>
    <t xml:space="preserve">Fundo Formaç. Profissional (R$)= </t>
  </si>
  <si>
    <t>Total de Mão de Obra Mensal</t>
  </si>
  <si>
    <t>Motorista CBO 7825-10</t>
  </si>
  <si>
    <t>Coletor CBO 5142-05</t>
  </si>
  <si>
    <t>Total Geral</t>
  </si>
  <si>
    <t>Percentual</t>
  </si>
  <si>
    <t>CUSTO COM COLETOR MENSAL</t>
  </si>
  <si>
    <t>CUSTO COM MOTORISTA MENSAL</t>
  </si>
  <si>
    <t>MÃO DE OBRA PARA PRESTAÇÃO DOS SERVIÇOS</t>
  </si>
  <si>
    <t>ENCARGOS SOCIAIS</t>
  </si>
  <si>
    <t>DESCRIÇÃO DO PERÍODO PARA PRESTAÇÃO DOS SERVIÇOS</t>
  </si>
  <si>
    <t>1- Aluguel</t>
  </si>
  <si>
    <t>2- Mobiliário</t>
  </si>
  <si>
    <t>3- Limpeza e conservação</t>
  </si>
  <si>
    <t>5- Material de expediente</t>
  </si>
  <si>
    <t>7- Equip. de segurança</t>
  </si>
  <si>
    <t>9- Treinamentos</t>
  </si>
  <si>
    <t>10- Ferramentas manuseio</t>
  </si>
  <si>
    <t>4- Equip. de escritório</t>
  </si>
  <si>
    <t>6- Materiais administrativos</t>
  </si>
  <si>
    <t>11- Mobilização e desmobilização</t>
  </si>
  <si>
    <t>12- Internet</t>
  </si>
  <si>
    <t>13- Consultoria contábil</t>
  </si>
  <si>
    <t>14- Honorários (Pró-Labore)</t>
  </si>
  <si>
    <t>15- Energia Elétrica</t>
  </si>
  <si>
    <t>16- Água e esgoto</t>
  </si>
  <si>
    <t>17- Telefone</t>
  </si>
  <si>
    <t>18- Licenças</t>
  </si>
  <si>
    <t>19- Responsável Técnico</t>
  </si>
  <si>
    <t>DESPESAS INDIRETAS (Valores estimados mensais)</t>
  </si>
  <si>
    <t>8- Atendende escritório</t>
  </si>
  <si>
    <t>UNIFORMES E EQUIPAMENTOS DE PROTEÇÃO INDIVIDUAL (EPI's)</t>
  </si>
  <si>
    <t>20 - Outras Desp. Indiretas</t>
  </si>
  <si>
    <t>Custo no mês</t>
  </si>
  <si>
    <t>1- Boné</t>
  </si>
  <si>
    <t>2- Calça de brim</t>
  </si>
  <si>
    <t>3- Calçado de sergurança</t>
  </si>
  <si>
    <t>4- Camisa manga longa</t>
  </si>
  <si>
    <t>5- Camiseta manga curta</t>
  </si>
  <si>
    <t>6- Capa de chuva</t>
  </si>
  <si>
    <t>V. Unitário</t>
  </si>
  <si>
    <t>Consumo anual</t>
  </si>
  <si>
    <t>Custo mensal por coletor =</t>
  </si>
  <si>
    <t>Custo mensal do efetivo =</t>
  </si>
  <si>
    <t>Quantidade ►</t>
  </si>
  <si>
    <t>Custo mensal por motorista =</t>
  </si>
  <si>
    <t>Total Geral Mão de Obra</t>
  </si>
  <si>
    <t>Total Geral de encargos</t>
  </si>
  <si>
    <t>MATERIAIS PARA MANUTENÇÃO MENSAL DA FROTA</t>
  </si>
  <si>
    <t>Média de distância percorrida no mês</t>
  </si>
  <si>
    <t>►</t>
  </si>
  <si>
    <t>Custo Km Rodado</t>
  </si>
  <si>
    <t>Custo Mensal</t>
  </si>
  <si>
    <t>Preço Unitário</t>
  </si>
  <si>
    <t>Coeficiente</t>
  </si>
  <si>
    <t>Material</t>
  </si>
  <si>
    <t>1- Combustível Diesel S-10</t>
  </si>
  <si>
    <t>2- Fluidos Hidráulico</t>
  </si>
  <si>
    <t>3- Higienização</t>
  </si>
  <si>
    <t>4- Licenc.+IPVA+Seg.Obrig.+RCO</t>
  </si>
  <si>
    <t>5- Lubrificantes</t>
  </si>
  <si>
    <t>6- Pneus</t>
  </si>
  <si>
    <t>7- Recapagem pneus</t>
  </si>
  <si>
    <t>Número de Veículos ►</t>
  </si>
  <si>
    <t>Custo por Quilômetro rodado =</t>
  </si>
  <si>
    <t>EQUIPAMENTOS CAMINHÃO E COMPACTADOR</t>
  </si>
  <si>
    <t>Vida útil (meses) =</t>
  </si>
  <si>
    <t>Valor residual (%) =</t>
  </si>
  <si>
    <t>Fator de manutenção (% do valor do equipamento) =</t>
  </si>
  <si>
    <t>Custo total de manutenção (R$) =</t>
  </si>
  <si>
    <t xml:space="preserve">Custo da depreciação mensal (R$) = </t>
  </si>
  <si>
    <t>Valor amortizado do custo total dos serviços dividido pelo período de 120 meses (R$)=</t>
  </si>
  <si>
    <t>Custo mensal do valor investido (R$) =</t>
  </si>
  <si>
    <t>Custo mensal do capital (R$) =</t>
  </si>
  <si>
    <t>Custo mensal (R$) =</t>
  </si>
  <si>
    <t>Quantidade de Veículos ►</t>
  </si>
  <si>
    <t>Quantidade de Compactadores ►</t>
  </si>
  <si>
    <t>FORMAÇÃO DO PREÇO BASE MENSAL</t>
  </si>
  <si>
    <t>Descrição do Módulo</t>
  </si>
  <si>
    <t>Valor Mensal</t>
  </si>
  <si>
    <t>Total Uniformes e Equipamentos de Segurança</t>
  </si>
  <si>
    <t>Total Despesas Indiretas</t>
  </si>
  <si>
    <t>Total Manutenção Mensal da Frota</t>
  </si>
  <si>
    <t>Total do Custo Mensal da Frota</t>
  </si>
  <si>
    <t>Total dos Custos</t>
  </si>
  <si>
    <t>Percentuais sobre o total %</t>
  </si>
  <si>
    <t>1- IRRJ</t>
  </si>
  <si>
    <t>2- PIS</t>
  </si>
  <si>
    <t>3- COFINS</t>
  </si>
  <si>
    <t>4- ISS</t>
  </si>
  <si>
    <t>5- CSLL</t>
  </si>
  <si>
    <t>VALOR FINAL MENSAL</t>
  </si>
  <si>
    <t>VALOR ANUAL</t>
  </si>
  <si>
    <t>Nota 1: O valor dos tributos é obtido aplicando percentual sobre o faturamento.</t>
  </si>
  <si>
    <t>Nota 2: (*) O percentual efetivo máximo devido ao ISS será de 5%, transferindo-se a diferença, de forma proporcional, aos tributos federais da mesma faixa de receita bruta anual. (Os dados dos tributos acima deverão ser preenchidos de acordo com o enquadramento da empresa licitante).</t>
  </si>
  <si>
    <t>Nota 3: Caso a proponente esteja enquadrado em regime de impostos que gere deduções o mesmo deverá ser aplicado a planilha. Na formulação de sua proposta, a empresa deverá observar o regime de tributação ao qual está submetida, inclusive no tocante à incidência das alíquotas de ISS, PIS e COFINS sobre seu faturamento, conforme as Leis n.º 10.637/2002 e 10.833/2003 (Acórdão TCU Plenário n.º 2.647/2009).</t>
  </si>
  <si>
    <t xml:space="preserve">Nota 4: O vale lembrar que o PIS e Cofins são tributos  não cumulativos dentro do regime de lucro presumido. </t>
  </si>
  <si>
    <t>Nota 5 : Contém um resumo dos custos e despesas do serviço. Após a inclusão do Benefício (Lucro do Prestador de Serviço) e dos encargos sobre a Receita Bruta, (como por exemplo, o ISS, PIS e COFINS), obtém-se o Preço de Venda por unidade de serviço.</t>
  </si>
  <si>
    <t>Nota 6: O Imposto de Renda de Pessoa Jurídica - IRPJ - e a Contribuição Social sobre o Lucro Líquido - CSLL, que não podem ser repassados à Administração, não serão incluídos na proposta de preços apresentada.</t>
  </si>
  <si>
    <t>Custo unitário médio do caminhão (R$) =</t>
  </si>
  <si>
    <t>Custo unitário médio do equipamento (R$) =</t>
  </si>
  <si>
    <t>Resultado BDI</t>
  </si>
  <si>
    <t>AC - Administração Central</t>
  </si>
  <si>
    <t>SRG-Seguros/Riscos/Garantias</t>
  </si>
  <si>
    <t>L - Lucro</t>
  </si>
  <si>
    <t>DF - Despesas Financeiras</t>
  </si>
  <si>
    <t>i - Taxa SELIC</t>
  </si>
  <si>
    <t>DU - Dias úteis</t>
  </si>
  <si>
    <t>Resultado do cálculo de BDI</t>
  </si>
  <si>
    <t>Soma dos tributos</t>
  </si>
  <si>
    <t xml:space="preserve">PREGÃO PRESENCIAL </t>
  </si>
  <si>
    <t>Adicional de Insalubridade (40%)=</t>
  </si>
  <si>
    <t xml:space="preserve">luva anti corte </t>
  </si>
  <si>
    <t>Custo do capital (taxa selic 5.25% a.a) =</t>
  </si>
  <si>
    <t>Valor amortizado do custo total dos serviços dividido pelo período de 60 meses (R$)=</t>
  </si>
  <si>
    <t>Nota 7: Veiculo deve ter mo maximo 5 anos e durante o contrato não pode utrapassar essa idade.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</si>
</sst>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%"/>
    <numFmt numFmtId="165" formatCode="0.000"/>
    <numFmt numFmtId="166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i/>
      <sz val="10"/>
      <color theme="1"/>
      <name val="Bookman Old Style"/>
      <family val="1"/>
    </font>
    <font>
      <sz val="10"/>
      <name val="Times New Roman"/>
      <family val="1"/>
    </font>
    <font>
      <i/>
      <sz val="8"/>
      <color theme="1"/>
      <name val="Bookman Old Style"/>
      <family val="1"/>
    </font>
    <font>
      <i/>
      <sz val="8"/>
      <name val="Bookman Old Style"/>
      <family val="1"/>
    </font>
    <font>
      <b/>
      <sz val="1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0" xfId="0" applyNumberFormat="1" applyFont="1" applyBorder="1" applyAlignment="1"/>
    <xf numFmtId="0" fontId="2" fillId="0" borderId="0" xfId="0" applyFont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0" fontId="2" fillId="0" borderId="0" xfId="0" applyNumberFormat="1" applyFont="1" applyBorder="1" applyAlignment="1"/>
    <xf numFmtId="10" fontId="2" fillId="0" borderId="0" xfId="0" applyNumberFormat="1" applyFont="1" applyBorder="1" applyAlignment="1">
      <alignment horizontal="center"/>
    </xf>
    <xf numFmtId="0" fontId="2" fillId="0" borderId="0" xfId="0" applyFont="1" applyFill="1"/>
    <xf numFmtId="0" fontId="4" fillId="0" borderId="0" xfId="0" applyFont="1" applyFill="1" applyBorder="1" applyAlignment="1"/>
    <xf numFmtId="44" fontId="2" fillId="0" borderId="0" xfId="1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/>
    <xf numFmtId="44" fontId="2" fillId="0" borderId="0" xfId="1" applyFont="1" applyBorder="1" applyAlignment="1">
      <alignment horizontal="center"/>
    </xf>
    <xf numFmtId="0" fontId="3" fillId="6" borderId="3" xfId="0" applyFont="1" applyFill="1" applyBorder="1" applyAlignment="1"/>
    <xf numFmtId="0" fontId="4" fillId="0" borderId="0" xfId="0" applyFont="1" applyBorder="1" applyAlignment="1">
      <alignment horizontal="center"/>
    </xf>
    <xf numFmtId="44" fontId="2" fillId="0" borderId="0" xfId="1" applyFont="1" applyFill="1" applyBorder="1" applyAlignment="1">
      <alignment horizontal="left"/>
    </xf>
    <xf numFmtId="44" fontId="2" fillId="0" borderId="0" xfId="1" applyFont="1" applyBorder="1" applyAlignment="1"/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/>
    <xf numFmtId="2" fontId="2" fillId="0" borderId="0" xfId="0" applyNumberFormat="1" applyFont="1"/>
    <xf numFmtId="44" fontId="2" fillId="0" borderId="0" xfId="1" applyFont="1" applyAlignment="1"/>
    <xf numFmtId="44" fontId="2" fillId="0" borderId="1" xfId="0" applyNumberFormat="1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9" fontId="2" fillId="0" borderId="0" xfId="2" applyFont="1" applyAlignment="1"/>
    <xf numFmtId="0" fontId="2" fillId="0" borderId="3" xfId="0" applyFont="1" applyBorder="1"/>
    <xf numFmtId="0" fontId="3" fillId="0" borderId="0" xfId="0" applyFont="1" applyAlignment="1"/>
    <xf numFmtId="44" fontId="2" fillId="0" borderId="0" xfId="0" applyNumberFormat="1" applyFont="1"/>
    <xf numFmtId="0" fontId="3" fillId="0" borderId="0" xfId="0" applyFont="1" applyFill="1" applyBorder="1" applyAlignment="1"/>
    <xf numFmtId="0" fontId="2" fillId="6" borderId="8" xfId="0" applyFont="1" applyFill="1" applyBorder="1"/>
    <xf numFmtId="0" fontId="2" fillId="6" borderId="9" xfId="0" applyFont="1" applyFill="1" applyBorder="1"/>
    <xf numFmtId="0" fontId="2" fillId="6" borderId="10" xfId="0" applyFont="1" applyFill="1" applyBorder="1"/>
    <xf numFmtId="0" fontId="2" fillId="6" borderId="11" xfId="0" applyFont="1" applyFill="1" applyBorder="1"/>
    <xf numFmtId="0" fontId="2" fillId="6" borderId="5" xfId="0" applyFont="1" applyFill="1" applyBorder="1"/>
    <xf numFmtId="0" fontId="2" fillId="6" borderId="12" xfId="0" applyFont="1" applyFill="1" applyBorder="1"/>
    <xf numFmtId="44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8" fillId="5" borderId="3" xfId="0" applyFont="1" applyFill="1" applyBorder="1" applyAlignment="1"/>
    <xf numFmtId="43" fontId="2" fillId="5" borderId="1" xfId="4" applyFont="1" applyFill="1" applyBorder="1" applyAlignment="1">
      <alignment horizontal="center"/>
    </xf>
    <xf numFmtId="0" fontId="8" fillId="5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10" fontId="8" fillId="5" borderId="3" xfId="0" applyNumberFormat="1" applyFont="1" applyFill="1" applyBorder="1" applyAlignment="1">
      <alignment horizontal="center"/>
    </xf>
    <xf numFmtId="10" fontId="8" fillId="5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0" fontId="2" fillId="5" borderId="2" xfId="0" applyNumberFormat="1" applyFont="1" applyFill="1" applyBorder="1" applyAlignment="1">
      <alignment horizontal="center"/>
    </xf>
    <xf numFmtId="10" fontId="2" fillId="5" borderId="4" xfId="0" applyNumberFormat="1" applyFont="1" applyFill="1" applyBorder="1" applyAlignment="1">
      <alignment horizontal="center"/>
    </xf>
    <xf numFmtId="1" fontId="2" fillId="5" borderId="2" xfId="1" applyNumberFormat="1" applyFont="1" applyFill="1" applyBorder="1" applyAlignment="1">
      <alignment horizontal="center"/>
    </xf>
    <xf numFmtId="1" fontId="2" fillId="5" borderId="4" xfId="1" applyNumberFormat="1" applyFont="1" applyFill="1" applyBorder="1" applyAlignment="1">
      <alignment horizontal="center"/>
    </xf>
    <xf numFmtId="10" fontId="2" fillId="7" borderId="2" xfId="1" applyNumberFormat="1" applyFont="1" applyFill="1" applyBorder="1" applyAlignment="1">
      <alignment horizontal="center"/>
    </xf>
    <xf numFmtId="10" fontId="2" fillId="7" borderId="4" xfId="1" applyNumberFormat="1" applyFont="1" applyFill="1" applyBorder="1" applyAlignment="1">
      <alignment horizontal="center"/>
    </xf>
    <xf numFmtId="10" fontId="2" fillId="5" borderId="2" xfId="1" applyNumberFormat="1" applyFont="1" applyFill="1" applyBorder="1" applyAlignment="1">
      <alignment horizontal="center"/>
    </xf>
    <xf numFmtId="10" fontId="2" fillId="5" borderId="4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44" fontId="2" fillId="5" borderId="2" xfId="1" applyFont="1" applyFill="1" applyBorder="1" applyAlignment="1">
      <alignment horizontal="center"/>
    </xf>
    <xf numFmtId="44" fontId="2" fillId="5" borderId="4" xfId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9" fontId="2" fillId="5" borderId="2" xfId="0" applyNumberFormat="1" applyFont="1" applyFill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2" fontId="2" fillId="0" borderId="4" xfId="1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2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44" fontId="2" fillId="5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4" fontId="2" fillId="0" borderId="3" xfId="1" applyFont="1" applyFill="1" applyBorder="1" applyAlignment="1">
      <alignment horizontal="center"/>
    </xf>
    <xf numFmtId="44" fontId="2" fillId="0" borderId="4" xfId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0" borderId="0" xfId="0" applyFont="1" applyFill="1" applyBorder="1" applyAlignment="1"/>
    <xf numFmtId="10" fontId="3" fillId="0" borderId="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2" xfId="2" applyFont="1" applyFill="1" applyBorder="1" applyAlignment="1">
      <alignment horizontal="center"/>
    </xf>
    <xf numFmtId="9" fontId="2" fillId="0" borderId="4" xfId="2" applyFont="1" applyFill="1" applyBorder="1" applyAlignment="1">
      <alignment horizontal="center"/>
    </xf>
    <xf numFmtId="44" fontId="3" fillId="0" borderId="3" xfId="1" applyFont="1" applyFill="1" applyBorder="1" applyAlignment="1">
      <alignment horizontal="center"/>
    </xf>
    <xf numFmtId="44" fontId="3" fillId="0" borderId="4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4" fontId="3" fillId="6" borderId="2" xfId="1" applyFont="1" applyFill="1" applyBorder="1" applyAlignment="1">
      <alignment horizontal="center"/>
    </xf>
    <xf numFmtId="44" fontId="3" fillId="6" borderId="4" xfId="1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4" fontId="2" fillId="5" borderId="3" xfId="1" applyFont="1" applyFill="1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4" fontId="3" fillId="0" borderId="2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" fontId="2" fillId="4" borderId="3" xfId="0" applyNumberFormat="1" applyFont="1" applyFill="1" applyBorder="1" applyAlignment="1">
      <alignment horizontal="center"/>
    </xf>
    <xf numFmtId="4" fontId="2" fillId="4" borderId="4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4" fontId="2" fillId="0" borderId="2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44" fontId="2" fillId="0" borderId="2" xfId="1" applyFont="1" applyBorder="1" applyAlignment="1">
      <alignment horizontal="center" wrapText="1"/>
    </xf>
    <xf numFmtId="44" fontId="2" fillId="0" borderId="4" xfId="1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9" fontId="2" fillId="0" borderId="3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44" fontId="3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4" fontId="2" fillId="5" borderId="2" xfId="1" applyFont="1" applyFill="1" applyBorder="1" applyAlignment="1">
      <alignment horizontal="right"/>
    </xf>
    <xf numFmtId="44" fontId="2" fillId="5" borderId="4" xfId="1" applyFont="1" applyFill="1" applyBorder="1" applyAlignment="1">
      <alignment horizontal="right"/>
    </xf>
    <xf numFmtId="9" fontId="2" fillId="5" borderId="2" xfId="2" applyFont="1" applyFill="1" applyBorder="1" applyAlignment="1">
      <alignment horizontal="right"/>
    </xf>
    <xf numFmtId="9" fontId="2" fillId="5" borderId="4" xfId="2" applyFont="1" applyFill="1" applyBorder="1" applyAlignment="1">
      <alignment horizontal="right"/>
    </xf>
    <xf numFmtId="9" fontId="2" fillId="5" borderId="2" xfId="0" applyNumberFormat="1" applyFont="1" applyFill="1" applyBorder="1" applyAlignment="1">
      <alignment horizontal="right"/>
    </xf>
    <xf numFmtId="9" fontId="2" fillId="5" borderId="4" xfId="0" applyNumberFormat="1" applyFont="1" applyFill="1" applyBorder="1" applyAlignment="1">
      <alignment horizontal="right"/>
    </xf>
    <xf numFmtId="44" fontId="2" fillId="0" borderId="2" xfId="0" applyNumberFormat="1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4" fontId="2" fillId="0" borderId="2" xfId="1" applyNumberFormat="1" applyFont="1" applyFill="1" applyBorder="1" applyAlignment="1">
      <alignment horizontal="right"/>
    </xf>
    <xf numFmtId="44" fontId="2" fillId="0" borderId="4" xfId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0" fontId="2" fillId="5" borderId="2" xfId="1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164" fontId="2" fillId="0" borderId="2" xfId="2" applyNumberFormat="1" applyFont="1" applyFill="1" applyBorder="1" applyAlignment="1">
      <alignment horizontal="center"/>
    </xf>
    <xf numFmtId="164" fontId="2" fillId="0" borderId="4" xfId="2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4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center"/>
    </xf>
    <xf numFmtId="164" fontId="3" fillId="0" borderId="4" xfId="2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4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9" fontId="2" fillId="5" borderId="4" xfId="0" applyNumberFormat="1" applyFont="1" applyFill="1" applyBorder="1" applyAlignment="1">
      <alignment horizontal="center"/>
    </xf>
    <xf numFmtId="0" fontId="2" fillId="5" borderId="2" xfId="1" applyNumberFormat="1" applyFont="1" applyFill="1" applyBorder="1" applyAlignment="1">
      <alignment horizontal="center"/>
    </xf>
    <xf numFmtId="0" fontId="2" fillId="5" borderId="4" xfId="1" applyNumberFormat="1" applyFont="1" applyFill="1" applyBorder="1" applyAlignment="1">
      <alignment horizontal="center"/>
    </xf>
    <xf numFmtId="9" fontId="2" fillId="5" borderId="2" xfId="1" applyNumberFormat="1" applyFont="1" applyFill="1" applyBorder="1" applyAlignment="1">
      <alignment horizontal="center"/>
    </xf>
    <xf numFmtId="9" fontId="2" fillId="5" borderId="4" xfId="1" applyNumberFormat="1" applyFont="1" applyFill="1" applyBorder="1" applyAlignment="1">
      <alignment horizontal="center"/>
    </xf>
    <xf numFmtId="10" fontId="3" fillId="0" borderId="2" xfId="1" applyNumberFormat="1" applyFont="1" applyFill="1" applyBorder="1" applyAlignment="1">
      <alignment horizontal="center"/>
    </xf>
    <xf numFmtId="10" fontId="3" fillId="0" borderId="4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" xfId="1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/>
    </xf>
    <xf numFmtId="10" fontId="2" fillId="0" borderId="2" xfId="1" applyNumberFormat="1" applyFont="1" applyFill="1" applyBorder="1" applyAlignment="1">
      <alignment horizontal="center"/>
    </xf>
    <xf numFmtId="10" fontId="2" fillId="0" borderId="4" xfId="1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3" fillId="6" borderId="2" xfId="1" applyNumberFormat="1" applyFont="1" applyFill="1" applyBorder="1" applyAlignment="1">
      <alignment horizontal="center"/>
    </xf>
    <xf numFmtId="10" fontId="3" fillId="6" borderId="4" xfId="1" applyNumberFormat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10" fontId="2" fillId="0" borderId="2" xfId="0" applyNumberFormat="1" applyFont="1" applyFill="1" applyBorder="1" applyAlignment="1">
      <alignment horizontal="center"/>
    </xf>
    <xf numFmtId="9" fontId="3" fillId="6" borderId="2" xfId="2" applyFont="1" applyFill="1" applyBorder="1" applyAlignment="1">
      <alignment horizontal="center"/>
    </xf>
    <xf numFmtId="9" fontId="3" fillId="6" borderId="4" xfId="2" applyFont="1" applyFill="1" applyBorder="1" applyAlignment="1">
      <alignment horizontal="center"/>
    </xf>
    <xf numFmtId="44" fontId="3" fillId="6" borderId="3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6" fillId="4" borderId="1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left"/>
    </xf>
    <xf numFmtId="0" fontId="7" fillId="0" borderId="1" xfId="3" applyFont="1" applyBorder="1" applyAlignment="1">
      <alignment horizontal="left" vertical="top" wrapText="1"/>
    </xf>
    <xf numFmtId="0" fontId="7" fillId="3" borderId="1" xfId="3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left" vertical="top"/>
    </xf>
    <xf numFmtId="0" fontId="7" fillId="3" borderId="1" xfId="3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44" fontId="3" fillId="6" borderId="6" xfId="1" applyFont="1" applyFill="1" applyBorder="1" applyAlignment="1">
      <alignment horizontal="center"/>
    </xf>
    <xf numFmtId="44" fontId="3" fillId="6" borderId="0" xfId="1" applyFont="1" applyFill="1" applyBorder="1" applyAlignment="1">
      <alignment horizontal="center"/>
    </xf>
    <xf numFmtId="44" fontId="3" fillId="6" borderId="7" xfId="1" applyFont="1" applyFill="1" applyBorder="1" applyAlignment="1">
      <alignment horizontal="center"/>
    </xf>
    <xf numFmtId="10" fontId="3" fillId="5" borderId="2" xfId="1" applyNumberFormat="1" applyFont="1" applyFill="1" applyBorder="1" applyAlignment="1">
      <alignment horizontal="center"/>
    </xf>
    <xf numFmtId="0" fontId="3" fillId="5" borderId="4" xfId="1" applyNumberFormat="1" applyFont="1" applyFill="1" applyBorder="1" applyAlignment="1">
      <alignment horizontal="center"/>
    </xf>
  </cellXfs>
  <cellStyles count="5">
    <cellStyle name="Moeda" xfId="1" builtinId="4"/>
    <cellStyle name="Normal" xfId="0" builtinId="0"/>
    <cellStyle name="Normal_Indústria LEV- Preços" xfId="3"/>
    <cellStyle name="Porcentagem" xfId="2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6"/>
  <sheetViews>
    <sheetView tabSelected="1" topLeftCell="A326" zoomScaleNormal="100" workbookViewId="0">
      <selection activeCell="N300" sqref="N300"/>
    </sheetView>
  </sheetViews>
  <sheetFormatPr defaultColWidth="9.140625" defaultRowHeight="15" x14ac:dyDescent="0.3"/>
  <cols>
    <col min="1" max="2" width="9.140625" style="1"/>
    <col min="3" max="3" width="13.85546875" style="1" customWidth="1"/>
    <col min="4" max="4" width="2.5703125" style="1" customWidth="1"/>
    <col min="5" max="5" width="10.140625" style="1" bestFit="1" customWidth="1"/>
    <col min="6" max="6" width="5.28515625" style="1" customWidth="1"/>
    <col min="7" max="7" width="2.5703125" style="1" customWidth="1"/>
    <col min="8" max="8" width="13.42578125" style="1" customWidth="1"/>
    <col min="9" max="9" width="2.42578125" style="1" customWidth="1"/>
    <col min="10" max="10" width="15.28515625" style="1" customWidth="1"/>
    <col min="11" max="11" width="1.5703125" style="1" customWidth="1"/>
    <col min="12" max="12" width="9.140625" style="1"/>
    <col min="13" max="13" width="6.5703125" style="1" customWidth="1"/>
    <col min="14" max="14" width="14.7109375" style="1" bestFit="1" customWidth="1"/>
    <col min="15" max="16384" width="9.140625" style="1"/>
  </cols>
  <sheetData>
    <row r="1" spans="1:13" ht="9" customHeight="1" x14ac:dyDescent="0.3">
      <c r="F1" s="75"/>
      <c r="G1" s="75"/>
      <c r="H1" s="75"/>
      <c r="I1" s="75"/>
      <c r="J1" s="75"/>
      <c r="K1" s="75"/>
      <c r="L1" s="75"/>
      <c r="M1" s="75"/>
    </row>
    <row r="2" spans="1:13" ht="10.5" customHeight="1" x14ac:dyDescent="0.3">
      <c r="F2" s="76"/>
      <c r="G2" s="76"/>
      <c r="H2" s="76"/>
      <c r="I2" s="76"/>
      <c r="J2" s="76"/>
      <c r="K2" s="76"/>
      <c r="L2" s="76"/>
      <c r="M2" s="76"/>
    </row>
    <row r="3" spans="1:13" x14ac:dyDescent="0.3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x14ac:dyDescent="0.3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3">
      <c r="A6" s="72" t="s">
        <v>174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25.5" customHeight="1" x14ac:dyDescent="0.3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x14ac:dyDescent="0.3">
      <c r="A8" s="74" t="s">
        <v>13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3">
      <c r="A9" s="60"/>
      <c r="B9" s="60"/>
      <c r="C9" s="60"/>
      <c r="D9" s="60"/>
      <c r="E9" s="60"/>
      <c r="F9" s="60"/>
      <c r="G9" s="2"/>
      <c r="H9" s="60"/>
      <c r="I9" s="60"/>
      <c r="J9" s="60"/>
      <c r="K9" s="2"/>
      <c r="L9" s="60"/>
      <c r="M9" s="60"/>
    </row>
    <row r="10" spans="1:13" x14ac:dyDescent="0.3">
      <c r="A10" s="84" t="s">
        <v>74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</row>
    <row r="11" spans="1:13" ht="3.75" customHeight="1" x14ac:dyDescent="0.3">
      <c r="A11" s="73"/>
      <c r="B11" s="73"/>
      <c r="C11" s="73"/>
      <c r="D11" s="73"/>
      <c r="E11" s="73"/>
      <c r="F11" s="73"/>
      <c r="G11" s="2"/>
      <c r="H11" s="60"/>
      <c r="I11" s="60"/>
      <c r="J11" s="60"/>
      <c r="K11" s="2"/>
      <c r="L11" s="89"/>
      <c r="M11" s="89"/>
    </row>
    <row r="12" spans="1:13" x14ac:dyDescent="0.3">
      <c r="A12" s="81" t="s">
        <v>3</v>
      </c>
      <c r="B12" s="90"/>
      <c r="C12" s="90"/>
      <c r="D12" s="90"/>
      <c r="E12" s="90"/>
      <c r="F12" s="90"/>
      <c r="G12" s="90"/>
      <c r="H12" s="90"/>
      <c r="I12" s="90"/>
      <c r="J12" s="82"/>
      <c r="K12" s="2"/>
      <c r="L12" s="81" t="s">
        <v>23</v>
      </c>
      <c r="M12" s="82"/>
    </row>
    <row r="13" spans="1:13" ht="3.75" customHeight="1" x14ac:dyDescent="0.3">
      <c r="A13" s="60"/>
      <c r="B13" s="60"/>
      <c r="C13" s="60"/>
      <c r="D13" s="60"/>
      <c r="E13" s="60"/>
      <c r="F13" s="60"/>
      <c r="G13" s="2"/>
      <c r="H13" s="60"/>
      <c r="I13" s="60"/>
      <c r="J13" s="60"/>
      <c r="K13" s="2"/>
      <c r="L13" s="60"/>
      <c r="M13" s="60"/>
    </row>
    <row r="14" spans="1:13" x14ac:dyDescent="0.3">
      <c r="A14" s="61" t="s">
        <v>9</v>
      </c>
      <c r="B14" s="62"/>
      <c r="C14" s="62"/>
      <c r="D14" s="62"/>
      <c r="E14" s="62"/>
      <c r="F14" s="62"/>
      <c r="G14" s="62"/>
      <c r="H14" s="62"/>
      <c r="I14" s="62"/>
      <c r="J14" s="63"/>
      <c r="K14" s="2"/>
      <c r="L14" s="193">
        <v>365</v>
      </c>
      <c r="M14" s="194"/>
    </row>
    <row r="15" spans="1:13" ht="3.75" customHeight="1" x14ac:dyDescent="0.3">
      <c r="A15" s="73"/>
      <c r="B15" s="73"/>
      <c r="C15" s="73"/>
      <c r="D15" s="73"/>
      <c r="E15" s="73"/>
      <c r="F15" s="73"/>
      <c r="G15" s="2"/>
      <c r="H15" s="60"/>
      <c r="I15" s="60"/>
      <c r="J15" s="60"/>
      <c r="K15" s="2"/>
      <c r="L15" s="83"/>
      <c r="M15" s="83"/>
    </row>
    <row r="16" spans="1:13" x14ac:dyDescent="0.3">
      <c r="A16" s="61" t="s">
        <v>10</v>
      </c>
      <c r="B16" s="62"/>
      <c r="C16" s="62"/>
      <c r="D16" s="62"/>
      <c r="E16" s="62"/>
      <c r="F16" s="62"/>
      <c r="G16" s="62"/>
      <c r="H16" s="62"/>
      <c r="I16" s="62"/>
      <c r="J16" s="63"/>
      <c r="K16" s="2"/>
      <c r="L16" s="193">
        <v>52</v>
      </c>
      <c r="M16" s="194"/>
    </row>
    <row r="17" spans="1:13" ht="3.75" customHeight="1" x14ac:dyDescent="0.3">
      <c r="A17" s="78"/>
      <c r="B17" s="78"/>
      <c r="C17" s="78"/>
      <c r="D17" s="78"/>
      <c r="E17" s="78"/>
      <c r="F17" s="78"/>
      <c r="G17" s="2"/>
      <c r="H17" s="60"/>
      <c r="I17" s="60"/>
      <c r="J17" s="60"/>
      <c r="K17" s="2"/>
      <c r="L17" s="83"/>
      <c r="M17" s="83"/>
    </row>
    <row r="18" spans="1:13" x14ac:dyDescent="0.3">
      <c r="A18" s="61" t="s">
        <v>11</v>
      </c>
      <c r="B18" s="62"/>
      <c r="C18" s="62"/>
      <c r="D18" s="62"/>
      <c r="E18" s="62"/>
      <c r="F18" s="62"/>
      <c r="G18" s="62"/>
      <c r="H18" s="62"/>
      <c r="I18" s="62"/>
      <c r="J18" s="63"/>
      <c r="K18" s="2"/>
      <c r="L18" s="202">
        <f>L14-L16</f>
        <v>313</v>
      </c>
      <c r="M18" s="203"/>
    </row>
    <row r="19" spans="1:13" ht="3.75" customHeight="1" x14ac:dyDescent="0.3">
      <c r="A19" s="78"/>
      <c r="B19" s="78"/>
      <c r="C19" s="78"/>
      <c r="D19" s="78"/>
      <c r="E19" s="78"/>
      <c r="F19" s="78"/>
      <c r="G19" s="2"/>
      <c r="H19" s="60"/>
      <c r="I19" s="60"/>
      <c r="J19" s="60"/>
      <c r="K19" s="2"/>
      <c r="L19" s="83"/>
      <c r="M19" s="83"/>
    </row>
    <row r="20" spans="1:13" x14ac:dyDescent="0.3">
      <c r="A20" s="61" t="s">
        <v>12</v>
      </c>
      <c r="B20" s="62"/>
      <c r="C20" s="62"/>
      <c r="D20" s="62"/>
      <c r="E20" s="62"/>
      <c r="F20" s="62"/>
      <c r="G20" s="62"/>
      <c r="H20" s="62"/>
      <c r="I20" s="62"/>
      <c r="J20" s="63"/>
      <c r="K20" s="2"/>
      <c r="L20" s="91">
        <f>L18/12</f>
        <v>26.083333333333332</v>
      </c>
      <c r="M20" s="92"/>
    </row>
    <row r="21" spans="1:13" x14ac:dyDescent="0.3">
      <c r="A21" s="73"/>
      <c r="B21" s="73"/>
      <c r="C21" s="73"/>
      <c r="D21" s="73"/>
      <c r="E21" s="73"/>
      <c r="F21" s="73"/>
      <c r="G21" s="2"/>
      <c r="H21" s="60"/>
      <c r="I21" s="60"/>
      <c r="J21" s="60"/>
      <c r="K21" s="2"/>
      <c r="L21" s="60"/>
      <c r="M21" s="60"/>
    </row>
    <row r="22" spans="1:13" x14ac:dyDescent="0.3">
      <c r="A22" s="84" t="s">
        <v>73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</row>
    <row r="23" spans="1:13" ht="3.75" customHeight="1" x14ac:dyDescent="0.3">
      <c r="A23" s="73"/>
      <c r="B23" s="73"/>
      <c r="C23" s="73"/>
      <c r="D23" s="73"/>
      <c r="E23" s="73"/>
      <c r="F23" s="73"/>
      <c r="G23" s="2"/>
      <c r="H23" s="60"/>
      <c r="I23" s="60"/>
      <c r="J23" s="60"/>
      <c r="K23" s="2"/>
      <c r="L23" s="89"/>
      <c r="M23" s="89"/>
    </row>
    <row r="24" spans="1:13" x14ac:dyDescent="0.3">
      <c r="A24" s="81" t="s">
        <v>14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82"/>
    </row>
    <row r="25" spans="1:13" ht="3.75" customHeight="1" x14ac:dyDescent="0.3">
      <c r="A25" s="60"/>
      <c r="B25" s="60"/>
      <c r="C25" s="60"/>
      <c r="D25" s="60"/>
      <c r="E25" s="60"/>
      <c r="F25" s="60"/>
      <c r="G25" s="2"/>
      <c r="H25" s="60"/>
      <c r="I25" s="60"/>
      <c r="J25" s="60"/>
      <c r="K25" s="2"/>
      <c r="L25" s="60"/>
      <c r="M25" s="60"/>
    </row>
    <row r="26" spans="1:13" x14ac:dyDescent="0.3">
      <c r="A26" s="61" t="s">
        <v>18</v>
      </c>
      <c r="B26" s="62"/>
      <c r="C26" s="63"/>
      <c r="D26" s="5"/>
      <c r="E26" s="88">
        <v>0.2</v>
      </c>
      <c r="F26" s="192"/>
      <c r="G26" s="5"/>
      <c r="H26" s="61" t="s">
        <v>17</v>
      </c>
      <c r="I26" s="62"/>
      <c r="J26" s="63"/>
      <c r="K26" s="2"/>
      <c r="L26" s="195">
        <v>0.08</v>
      </c>
      <c r="M26" s="196"/>
    </row>
    <row r="27" spans="1:13" ht="3.75" customHeight="1" x14ac:dyDescent="0.3">
      <c r="A27" s="5"/>
      <c r="B27" s="5"/>
      <c r="C27" s="5"/>
      <c r="D27" s="2"/>
      <c r="E27" s="5"/>
      <c r="F27" s="5"/>
      <c r="G27" s="2"/>
      <c r="H27" s="5"/>
      <c r="I27" s="5"/>
      <c r="J27" s="5"/>
      <c r="K27" s="2"/>
      <c r="L27" s="7"/>
      <c r="M27" s="7"/>
    </row>
    <row r="28" spans="1:13" x14ac:dyDescent="0.3">
      <c r="A28" s="61" t="s">
        <v>20</v>
      </c>
      <c r="B28" s="62"/>
      <c r="C28" s="63"/>
      <c r="D28" s="5"/>
      <c r="E28" s="64">
        <v>2.5000000000000001E-2</v>
      </c>
      <c r="F28" s="87"/>
      <c r="G28" s="5"/>
      <c r="H28" s="61" t="s">
        <v>16</v>
      </c>
      <c r="I28" s="62"/>
      <c r="J28" s="63"/>
      <c r="K28" s="2"/>
      <c r="L28" s="70">
        <v>1.4999999999999999E-2</v>
      </c>
      <c r="M28" s="194"/>
    </row>
    <row r="29" spans="1:13" ht="3.75" customHeight="1" x14ac:dyDescent="0.3">
      <c r="A29" s="4"/>
      <c r="B29" s="4"/>
      <c r="C29" s="4"/>
      <c r="D29" s="2"/>
      <c r="E29" s="4"/>
      <c r="F29" s="4"/>
      <c r="G29" s="2"/>
      <c r="H29" s="2"/>
      <c r="I29" s="2"/>
      <c r="J29" s="2"/>
      <c r="K29" s="2"/>
      <c r="L29" s="2"/>
      <c r="M29" s="2"/>
    </row>
    <row r="30" spans="1:13" x14ac:dyDescent="0.3">
      <c r="A30" s="61" t="s">
        <v>19</v>
      </c>
      <c r="B30" s="62"/>
      <c r="C30" s="63"/>
      <c r="D30" s="5"/>
      <c r="E30" s="88">
        <v>0.01</v>
      </c>
      <c r="F30" s="87"/>
      <c r="G30" s="5"/>
      <c r="H30" s="61" t="s">
        <v>15</v>
      </c>
      <c r="I30" s="62"/>
      <c r="J30" s="63"/>
      <c r="K30" s="2"/>
      <c r="L30" s="70">
        <v>2E-3</v>
      </c>
      <c r="M30" s="194"/>
    </row>
    <row r="31" spans="1:13" ht="3.75" customHeight="1" x14ac:dyDescent="0.3">
      <c r="A31" s="4"/>
      <c r="B31" s="4"/>
      <c r="C31" s="4"/>
      <c r="D31" s="2"/>
      <c r="E31" s="4"/>
      <c r="F31" s="4"/>
      <c r="G31" s="2"/>
      <c r="H31" s="2"/>
      <c r="I31" s="2"/>
      <c r="J31" s="2"/>
      <c r="K31" s="2"/>
      <c r="L31" s="2"/>
      <c r="M31" s="2"/>
    </row>
    <row r="32" spans="1:13" x14ac:dyDescent="0.3">
      <c r="A32" s="61" t="s">
        <v>21</v>
      </c>
      <c r="B32" s="62"/>
      <c r="C32" s="63"/>
      <c r="D32" s="5"/>
      <c r="E32" s="64">
        <v>6.0000000000000001E-3</v>
      </c>
      <c r="F32" s="87"/>
      <c r="G32" s="5"/>
      <c r="H32" s="61" t="s">
        <v>22</v>
      </c>
      <c r="I32" s="62"/>
      <c r="J32" s="63"/>
      <c r="K32" s="2"/>
      <c r="L32" s="195">
        <v>0.01</v>
      </c>
      <c r="M32" s="194"/>
    </row>
    <row r="33" spans="1:13" ht="3.75" customHeight="1" x14ac:dyDescent="0.3">
      <c r="A33" s="4"/>
      <c r="B33" s="4"/>
      <c r="C33" s="4"/>
      <c r="D33" s="2"/>
      <c r="E33" s="4"/>
      <c r="F33" s="4"/>
      <c r="G33" s="2"/>
      <c r="H33" s="2"/>
      <c r="I33" s="2"/>
      <c r="J33" s="2"/>
      <c r="K33" s="2"/>
      <c r="L33" s="2"/>
      <c r="M33" s="2"/>
    </row>
    <row r="34" spans="1:13" x14ac:dyDescent="0.3">
      <c r="A34" s="199" t="s">
        <v>40</v>
      </c>
      <c r="B34" s="200"/>
      <c r="C34" s="200"/>
      <c r="D34" s="200"/>
      <c r="E34" s="200"/>
      <c r="F34" s="200"/>
      <c r="G34" s="200"/>
      <c r="H34" s="200"/>
      <c r="I34" s="200"/>
      <c r="J34" s="201"/>
      <c r="K34" s="2"/>
      <c r="L34" s="197">
        <f>E26+E28+E30+E32+L26+L28+L30+L32</f>
        <v>0.34800000000000003</v>
      </c>
      <c r="M34" s="198"/>
    </row>
    <row r="35" spans="1:13" ht="3.75" customHeight="1" x14ac:dyDescent="0.3">
      <c r="A35" s="73"/>
      <c r="B35" s="73"/>
      <c r="C35" s="73"/>
      <c r="D35" s="73"/>
      <c r="E35" s="73"/>
      <c r="F35" s="73"/>
      <c r="G35" s="2"/>
      <c r="H35" s="60"/>
      <c r="I35" s="60"/>
      <c r="J35" s="60"/>
      <c r="K35" s="2"/>
      <c r="L35" s="89"/>
      <c r="M35" s="89"/>
    </row>
    <row r="36" spans="1:13" x14ac:dyDescent="0.3">
      <c r="A36" s="81" t="s">
        <v>24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82"/>
    </row>
    <row r="37" spans="1:13" ht="3.75" customHeight="1" x14ac:dyDescent="0.3">
      <c r="A37" s="60"/>
      <c r="B37" s="60"/>
      <c r="C37" s="60"/>
      <c r="D37" s="60"/>
      <c r="E37" s="60"/>
      <c r="F37" s="60"/>
      <c r="G37" s="2"/>
      <c r="H37" s="60"/>
      <c r="I37" s="60"/>
      <c r="J37" s="60"/>
      <c r="K37" s="2"/>
      <c r="L37" s="60"/>
      <c r="M37" s="60"/>
    </row>
    <row r="38" spans="1:13" x14ac:dyDescent="0.3">
      <c r="A38" s="61" t="s">
        <v>26</v>
      </c>
      <c r="B38" s="62"/>
      <c r="C38" s="62"/>
      <c r="D38" s="62"/>
      <c r="E38" s="62"/>
      <c r="F38" s="62"/>
      <c r="G38" s="62"/>
      <c r="H38" s="62"/>
      <c r="I38" s="62"/>
      <c r="J38" s="63"/>
      <c r="K38" s="2"/>
      <c r="L38" s="70">
        <f>ROUND(30/360,4)</f>
        <v>8.3299999999999999E-2</v>
      </c>
      <c r="M38" s="71"/>
    </row>
    <row r="39" spans="1:13" ht="3.75" customHeight="1" x14ac:dyDescent="0.3">
      <c r="A39" s="5"/>
      <c r="B39" s="5"/>
      <c r="C39" s="5"/>
      <c r="D39" s="2"/>
      <c r="E39" s="5"/>
      <c r="F39" s="5"/>
      <c r="G39" s="2"/>
      <c r="H39" s="5"/>
      <c r="I39" s="5"/>
      <c r="J39" s="5"/>
      <c r="K39" s="2"/>
      <c r="L39" s="16"/>
      <c r="M39" s="16"/>
    </row>
    <row r="40" spans="1:13" x14ac:dyDescent="0.3">
      <c r="A40" s="61" t="s">
        <v>25</v>
      </c>
      <c r="B40" s="62"/>
      <c r="C40" s="62"/>
      <c r="D40" s="62"/>
      <c r="E40" s="62"/>
      <c r="F40" s="62"/>
      <c r="G40" s="62"/>
      <c r="H40" s="62"/>
      <c r="I40" s="62"/>
      <c r="J40" s="63"/>
      <c r="K40" s="2"/>
      <c r="L40" s="70">
        <v>2.7799999999999998E-2</v>
      </c>
      <c r="M40" s="71"/>
    </row>
    <row r="41" spans="1:13" ht="3.75" customHeight="1" x14ac:dyDescent="0.3">
      <c r="A41" s="4"/>
      <c r="B41" s="4"/>
      <c r="C41" s="4"/>
      <c r="D41" s="2"/>
      <c r="E41" s="4"/>
      <c r="F41" s="4"/>
      <c r="G41" s="2"/>
      <c r="H41" s="2"/>
      <c r="I41" s="2"/>
      <c r="J41" s="2"/>
      <c r="K41" s="2"/>
      <c r="L41" s="17"/>
      <c r="M41" s="17"/>
    </row>
    <row r="42" spans="1:13" x14ac:dyDescent="0.3">
      <c r="A42" s="61" t="s">
        <v>27</v>
      </c>
      <c r="B42" s="62"/>
      <c r="C42" s="62"/>
      <c r="D42" s="62"/>
      <c r="E42" s="62"/>
      <c r="F42" s="62"/>
      <c r="G42" s="62"/>
      <c r="H42" s="62"/>
      <c r="I42" s="62"/>
      <c r="J42" s="63"/>
      <c r="K42" s="2"/>
      <c r="L42" s="70">
        <v>4.1999999999999997E-3</v>
      </c>
      <c r="M42" s="71"/>
    </row>
    <row r="43" spans="1:13" ht="3.75" customHeight="1" x14ac:dyDescent="0.3">
      <c r="A43" s="4"/>
      <c r="B43" s="4"/>
      <c r="C43" s="4"/>
      <c r="D43" s="2"/>
      <c r="E43" s="4"/>
      <c r="F43" s="4"/>
      <c r="G43" s="2"/>
      <c r="H43" s="2"/>
      <c r="I43" s="2"/>
      <c r="J43" s="2"/>
      <c r="K43" s="2"/>
      <c r="L43" s="17"/>
      <c r="M43" s="17"/>
    </row>
    <row r="44" spans="1:13" x14ac:dyDescent="0.3">
      <c r="A44" s="61" t="s">
        <v>28</v>
      </c>
      <c r="B44" s="62"/>
      <c r="C44" s="62"/>
      <c r="D44" s="62"/>
      <c r="E44" s="62"/>
      <c r="F44" s="62"/>
      <c r="G44" s="62"/>
      <c r="H44" s="62"/>
      <c r="I44" s="62"/>
      <c r="J44" s="63"/>
      <c r="K44" s="2"/>
      <c r="L44" s="70">
        <v>2.9999999999999997E-4</v>
      </c>
      <c r="M44" s="71"/>
    </row>
    <row r="45" spans="1:13" ht="3.75" customHeight="1" x14ac:dyDescent="0.3">
      <c r="A45" s="60"/>
      <c r="B45" s="60"/>
      <c r="C45" s="60"/>
      <c r="D45" s="60"/>
      <c r="E45" s="60"/>
      <c r="F45" s="60"/>
      <c r="G45" s="2"/>
      <c r="H45" s="60"/>
      <c r="I45" s="60"/>
      <c r="J45" s="60"/>
      <c r="K45" s="2"/>
      <c r="L45" s="206"/>
      <c r="M45" s="206"/>
    </row>
    <row r="46" spans="1:13" x14ac:dyDescent="0.3">
      <c r="A46" s="61" t="s">
        <v>29</v>
      </c>
      <c r="B46" s="62"/>
      <c r="C46" s="62"/>
      <c r="D46" s="62"/>
      <c r="E46" s="62"/>
      <c r="F46" s="62"/>
      <c r="G46" s="62"/>
      <c r="H46" s="62"/>
      <c r="I46" s="62"/>
      <c r="J46" s="63"/>
      <c r="K46" s="2"/>
      <c r="L46" s="70">
        <v>4.3499999999999997E-2</v>
      </c>
      <c r="M46" s="71"/>
    </row>
    <row r="47" spans="1:13" ht="3.75" customHeight="1" x14ac:dyDescent="0.3">
      <c r="A47" s="5"/>
      <c r="B47" s="5"/>
      <c r="C47" s="5"/>
      <c r="D47" s="2"/>
      <c r="E47" s="5"/>
      <c r="F47" s="5"/>
      <c r="G47" s="2"/>
      <c r="H47" s="5"/>
      <c r="I47" s="5"/>
      <c r="J47" s="5"/>
      <c r="K47" s="2"/>
      <c r="L47" s="16"/>
      <c r="M47" s="16"/>
    </row>
    <row r="48" spans="1:13" x14ac:dyDescent="0.3">
      <c r="A48" s="61" t="s">
        <v>30</v>
      </c>
      <c r="B48" s="62"/>
      <c r="C48" s="62"/>
      <c r="D48" s="62"/>
      <c r="E48" s="62"/>
      <c r="F48" s="62"/>
      <c r="G48" s="62"/>
      <c r="H48" s="62"/>
      <c r="I48" s="62"/>
      <c r="J48" s="63"/>
      <c r="K48" s="2"/>
      <c r="L48" s="70">
        <v>1.9400000000000001E-2</v>
      </c>
      <c r="M48" s="71"/>
    </row>
    <row r="49" spans="1:13" ht="3.75" customHeight="1" x14ac:dyDescent="0.3">
      <c r="A49" s="4"/>
      <c r="B49" s="4"/>
      <c r="C49" s="4"/>
      <c r="D49" s="2"/>
      <c r="E49" s="4"/>
      <c r="F49" s="4"/>
      <c r="G49" s="2"/>
      <c r="H49" s="2"/>
      <c r="I49" s="2"/>
      <c r="J49" s="2"/>
      <c r="K49" s="2"/>
      <c r="L49" s="17"/>
      <c r="M49" s="17"/>
    </row>
    <row r="50" spans="1:13" x14ac:dyDescent="0.3">
      <c r="A50" s="61" t="s">
        <v>31</v>
      </c>
      <c r="B50" s="62"/>
      <c r="C50" s="62"/>
      <c r="D50" s="62"/>
      <c r="E50" s="62"/>
      <c r="F50" s="62"/>
      <c r="G50" s="62"/>
      <c r="H50" s="62"/>
      <c r="I50" s="62"/>
      <c r="J50" s="63"/>
      <c r="K50" s="2"/>
      <c r="L50" s="70">
        <v>6.7999999999999996E-3</v>
      </c>
      <c r="M50" s="71"/>
    </row>
    <row r="51" spans="1:13" ht="3.75" customHeight="1" x14ac:dyDescent="0.3">
      <c r="A51" s="4"/>
      <c r="B51" s="4"/>
      <c r="C51" s="4"/>
      <c r="D51" s="2"/>
      <c r="E51" s="4"/>
      <c r="F51" s="4"/>
      <c r="G51" s="2"/>
      <c r="H51" s="2"/>
      <c r="I51" s="2"/>
      <c r="J51" s="2"/>
      <c r="K51" s="2"/>
      <c r="L51" s="17"/>
      <c r="M51" s="17"/>
    </row>
    <row r="52" spans="1:13" x14ac:dyDescent="0.3">
      <c r="A52" s="61" t="s">
        <v>32</v>
      </c>
      <c r="B52" s="62"/>
      <c r="C52" s="62"/>
      <c r="D52" s="62"/>
      <c r="E52" s="62"/>
      <c r="F52" s="62"/>
      <c r="G52" s="62"/>
      <c r="H52" s="62"/>
      <c r="I52" s="62"/>
      <c r="J52" s="63"/>
      <c r="K52" s="2"/>
      <c r="L52" s="195">
        <v>0.05</v>
      </c>
      <c r="M52" s="196"/>
    </row>
    <row r="53" spans="1:13" ht="3.75" customHeight="1" x14ac:dyDescent="0.3">
      <c r="A53" s="4"/>
      <c r="B53" s="4"/>
      <c r="C53" s="4"/>
      <c r="D53" s="2"/>
      <c r="E53" s="4"/>
      <c r="F53" s="4"/>
      <c r="G53" s="2"/>
      <c r="H53" s="2"/>
      <c r="I53" s="2"/>
      <c r="J53" s="2"/>
      <c r="K53" s="2"/>
      <c r="L53" s="2"/>
      <c r="M53" s="2"/>
    </row>
    <row r="54" spans="1:13" x14ac:dyDescent="0.3">
      <c r="A54" s="199" t="s">
        <v>40</v>
      </c>
      <c r="B54" s="200"/>
      <c r="C54" s="200"/>
      <c r="D54" s="200"/>
      <c r="E54" s="200"/>
      <c r="F54" s="200"/>
      <c r="G54" s="200"/>
      <c r="H54" s="200"/>
      <c r="I54" s="200"/>
      <c r="J54" s="201"/>
      <c r="K54" s="2"/>
      <c r="L54" s="197">
        <f>SUM(L38:M52)</f>
        <v>0.23530000000000001</v>
      </c>
      <c r="M54" s="198"/>
    </row>
    <row r="55" spans="1:13" ht="3.75" customHeight="1" x14ac:dyDescent="0.3">
      <c r="A55" s="73"/>
      <c r="B55" s="73"/>
      <c r="C55" s="73"/>
      <c r="D55" s="73"/>
      <c r="E55" s="73"/>
      <c r="F55" s="73"/>
      <c r="G55" s="2"/>
      <c r="H55" s="60"/>
      <c r="I55" s="60"/>
      <c r="J55" s="60"/>
      <c r="K55" s="2"/>
      <c r="L55" s="89"/>
      <c r="M55" s="89"/>
    </row>
    <row r="56" spans="1:13" x14ac:dyDescent="0.3">
      <c r="A56" s="81" t="s">
        <v>33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82"/>
    </row>
    <row r="57" spans="1:13" ht="3.75" customHeight="1" x14ac:dyDescent="0.3">
      <c r="A57" s="60"/>
      <c r="B57" s="60"/>
      <c r="C57" s="60"/>
      <c r="D57" s="60"/>
      <c r="E57" s="60"/>
      <c r="F57" s="60"/>
      <c r="G57" s="2"/>
      <c r="H57" s="60"/>
      <c r="I57" s="60"/>
      <c r="J57" s="60"/>
      <c r="K57" s="2"/>
      <c r="L57" s="60"/>
      <c r="M57" s="60"/>
    </row>
    <row r="58" spans="1:13" x14ac:dyDescent="0.3">
      <c r="A58" s="61" t="s">
        <v>34</v>
      </c>
      <c r="B58" s="62"/>
      <c r="C58" s="63"/>
      <c r="D58" s="5"/>
      <c r="E58" s="64">
        <v>8.3299999999999999E-2</v>
      </c>
      <c r="F58" s="65"/>
      <c r="G58" s="5"/>
      <c r="H58" s="61" t="s">
        <v>35</v>
      </c>
      <c r="I58" s="62"/>
      <c r="J58" s="63"/>
      <c r="K58" s="2"/>
      <c r="L58" s="204">
        <v>1.66E-2</v>
      </c>
      <c r="M58" s="205"/>
    </row>
    <row r="59" spans="1:13" ht="3.75" customHeight="1" x14ac:dyDescent="0.3">
      <c r="A59" s="5"/>
      <c r="B59" s="5"/>
      <c r="C59" s="5"/>
      <c r="D59" s="2"/>
      <c r="E59" s="5"/>
      <c r="F59" s="5"/>
      <c r="G59" s="2"/>
      <c r="H59" s="5"/>
      <c r="I59" s="5"/>
      <c r="J59" s="5"/>
      <c r="K59" s="2"/>
      <c r="L59" s="7"/>
      <c r="M59" s="7"/>
    </row>
    <row r="60" spans="1:13" x14ac:dyDescent="0.3">
      <c r="A60" s="61" t="s">
        <v>36</v>
      </c>
      <c r="B60" s="62"/>
      <c r="C60" s="63"/>
      <c r="D60" s="5"/>
      <c r="E60" s="211">
        <v>2.9999999999999997E-4</v>
      </c>
      <c r="F60" s="100"/>
      <c r="G60" s="5"/>
      <c r="H60" s="61" t="s">
        <v>37</v>
      </c>
      <c r="I60" s="62"/>
      <c r="J60" s="63"/>
      <c r="K60" s="2"/>
      <c r="L60" s="204">
        <v>3.3999999999999998E-3</v>
      </c>
      <c r="M60" s="203"/>
    </row>
    <row r="61" spans="1:13" ht="3.75" customHeight="1" x14ac:dyDescent="0.3">
      <c r="A61" s="4"/>
      <c r="B61" s="4"/>
      <c r="C61" s="4"/>
      <c r="D61" s="2"/>
      <c r="E61" s="4"/>
      <c r="F61" s="4"/>
      <c r="G61" s="2"/>
      <c r="H61" s="2"/>
      <c r="I61" s="2"/>
      <c r="J61" s="2"/>
      <c r="K61" s="2"/>
      <c r="L61" s="2"/>
      <c r="M61" s="2"/>
    </row>
    <row r="62" spans="1:13" x14ac:dyDescent="0.3">
      <c r="A62" s="61" t="s">
        <v>38</v>
      </c>
      <c r="B62" s="62"/>
      <c r="C62" s="63"/>
      <c r="D62" s="5"/>
      <c r="E62" s="64">
        <v>4.1999999999999997E-3</v>
      </c>
      <c r="F62" s="65"/>
      <c r="G62" s="5"/>
      <c r="H62" s="73"/>
      <c r="I62" s="73"/>
      <c r="J62" s="73"/>
      <c r="K62" s="2"/>
      <c r="L62" s="209"/>
      <c r="M62" s="210"/>
    </row>
    <row r="63" spans="1:13" ht="3.75" customHeight="1" x14ac:dyDescent="0.3">
      <c r="A63" s="4"/>
      <c r="B63" s="4"/>
      <c r="C63" s="4"/>
      <c r="D63" s="2"/>
      <c r="E63" s="4"/>
      <c r="F63" s="4"/>
      <c r="G63" s="2"/>
      <c r="H63" s="2"/>
      <c r="I63" s="2"/>
      <c r="J63" s="2"/>
      <c r="K63" s="2"/>
      <c r="L63" s="2"/>
      <c r="M63" s="2"/>
    </row>
    <row r="64" spans="1:13" x14ac:dyDescent="0.3">
      <c r="A64" s="199" t="s">
        <v>39</v>
      </c>
      <c r="B64" s="200"/>
      <c r="C64" s="200"/>
      <c r="D64" s="200"/>
      <c r="E64" s="200"/>
      <c r="F64" s="200"/>
      <c r="G64" s="200"/>
      <c r="H64" s="200"/>
      <c r="I64" s="200"/>
      <c r="J64" s="201"/>
      <c r="K64" s="2"/>
      <c r="L64" s="197">
        <f>E58+E60+E62+L58+L60+L62</f>
        <v>0.10779999999999999</v>
      </c>
      <c r="M64" s="198"/>
    </row>
    <row r="65" spans="1:13" ht="3.75" customHeight="1" x14ac:dyDescent="0.3">
      <c r="A65" s="15"/>
      <c r="B65" s="15"/>
      <c r="C65" s="15"/>
      <c r="D65" s="10"/>
      <c r="E65" s="15"/>
      <c r="F65" s="15"/>
      <c r="G65" s="10"/>
      <c r="H65" s="10"/>
      <c r="I65" s="10"/>
      <c r="J65" s="10"/>
      <c r="K65" s="10"/>
      <c r="L65" s="10"/>
      <c r="M65" s="10"/>
    </row>
    <row r="66" spans="1:13" x14ac:dyDescent="0.3">
      <c r="A66" s="130" t="s">
        <v>111</v>
      </c>
      <c r="B66" s="131"/>
      <c r="C66" s="131"/>
      <c r="D66" s="131"/>
      <c r="E66" s="131"/>
      <c r="F66" s="131"/>
      <c r="G66" s="131"/>
      <c r="H66" s="131"/>
      <c r="I66" s="131"/>
      <c r="J66" s="132"/>
      <c r="K66" s="2"/>
      <c r="L66" s="207">
        <f>L64+L54+L34</f>
        <v>0.69110000000000005</v>
      </c>
      <c r="M66" s="208"/>
    </row>
    <row r="67" spans="1:13" s="12" customForma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10"/>
      <c r="L67" s="11"/>
      <c r="M67" s="11"/>
    </row>
    <row r="68" spans="1:13" s="12" customForma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10"/>
      <c r="L68" s="11"/>
      <c r="M68" s="11"/>
    </row>
    <row r="69" spans="1:13" x14ac:dyDescent="0.3">
      <c r="A69" s="84" t="s">
        <v>72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6"/>
    </row>
    <row r="70" spans="1:13" ht="3.75" customHeight="1" x14ac:dyDescent="0.3">
      <c r="A70" s="73"/>
      <c r="B70" s="73"/>
      <c r="C70" s="73"/>
      <c r="D70" s="73"/>
      <c r="E70" s="73"/>
      <c r="F70" s="73"/>
      <c r="G70" s="2"/>
      <c r="H70" s="60"/>
      <c r="I70" s="60"/>
      <c r="J70" s="60"/>
      <c r="K70" s="2"/>
      <c r="L70" s="89"/>
      <c r="M70" s="89"/>
    </row>
    <row r="71" spans="1:13" x14ac:dyDescent="0.3">
      <c r="A71" s="81" t="s">
        <v>3</v>
      </c>
      <c r="B71" s="90"/>
      <c r="C71" s="90"/>
      <c r="D71" s="90"/>
      <c r="E71" s="90"/>
      <c r="F71" s="90"/>
      <c r="G71" s="90"/>
      <c r="H71" s="90"/>
      <c r="I71" s="90"/>
      <c r="J71" s="82"/>
      <c r="K71" s="2"/>
      <c r="L71" s="81" t="s">
        <v>4</v>
      </c>
      <c r="M71" s="82"/>
    </row>
    <row r="72" spans="1:13" ht="3.75" customHeight="1" x14ac:dyDescent="0.3">
      <c r="A72" s="60"/>
      <c r="B72" s="60"/>
      <c r="C72" s="60"/>
      <c r="D72" s="60"/>
      <c r="E72" s="60"/>
      <c r="F72" s="60"/>
      <c r="G72" s="2"/>
      <c r="H72" s="60"/>
      <c r="I72" s="60"/>
      <c r="J72" s="60"/>
      <c r="K72" s="2"/>
      <c r="L72" s="60"/>
      <c r="M72" s="60"/>
    </row>
    <row r="73" spans="1:13" x14ac:dyDescent="0.3">
      <c r="A73" s="61" t="s">
        <v>5</v>
      </c>
      <c r="B73" s="62"/>
      <c r="C73" s="62"/>
      <c r="D73" s="62"/>
      <c r="E73" s="62"/>
      <c r="F73" s="62"/>
      <c r="G73" s="62"/>
      <c r="H73" s="62"/>
      <c r="I73" s="62"/>
      <c r="J73" s="63"/>
      <c r="K73" s="2"/>
      <c r="L73" s="79">
        <v>1786.4</v>
      </c>
      <c r="M73" s="80"/>
    </row>
    <row r="74" spans="1:13" ht="3.75" customHeight="1" x14ac:dyDescent="0.3">
      <c r="A74" s="73"/>
      <c r="B74" s="73"/>
      <c r="C74" s="73"/>
      <c r="D74" s="73"/>
      <c r="E74" s="73"/>
      <c r="F74" s="73"/>
      <c r="G74" s="2"/>
      <c r="H74" s="60"/>
      <c r="I74" s="60"/>
      <c r="J74" s="60"/>
      <c r="K74" s="2"/>
      <c r="L74" s="60"/>
      <c r="M74" s="60"/>
    </row>
    <row r="75" spans="1:13" x14ac:dyDescent="0.3">
      <c r="A75" s="61" t="s">
        <v>6</v>
      </c>
      <c r="B75" s="62"/>
      <c r="C75" s="62"/>
      <c r="D75" s="62"/>
      <c r="E75" s="62"/>
      <c r="F75" s="62"/>
      <c r="G75" s="62"/>
      <c r="H75" s="62"/>
      <c r="I75" s="62"/>
      <c r="J75" s="63"/>
      <c r="K75" s="2"/>
      <c r="L75" s="79">
        <v>1395</v>
      </c>
      <c r="M75" s="80"/>
    </row>
    <row r="76" spans="1:13" ht="3.75" customHeight="1" x14ac:dyDescent="0.3">
      <c r="A76" s="78"/>
      <c r="B76" s="78"/>
      <c r="C76" s="78"/>
      <c r="D76" s="78"/>
      <c r="E76" s="78"/>
      <c r="F76" s="78"/>
      <c r="G76" s="2"/>
      <c r="H76" s="60"/>
      <c r="I76" s="60"/>
      <c r="J76" s="60"/>
      <c r="K76" s="2"/>
      <c r="L76" s="60"/>
      <c r="M76" s="60"/>
    </row>
    <row r="77" spans="1:13" x14ac:dyDescent="0.3">
      <c r="A77" s="61" t="s">
        <v>7</v>
      </c>
      <c r="B77" s="62"/>
      <c r="C77" s="62"/>
      <c r="D77" s="62"/>
      <c r="E77" s="62"/>
      <c r="F77" s="62"/>
      <c r="G77" s="62"/>
      <c r="H77" s="62"/>
      <c r="I77" s="62"/>
      <c r="J77" s="63"/>
      <c r="K77" s="2"/>
      <c r="L77" s="79">
        <v>1100</v>
      </c>
      <c r="M77" s="80"/>
    </row>
    <row r="78" spans="1:13" ht="3.75" customHeight="1" x14ac:dyDescent="0.3">
      <c r="A78" s="73"/>
      <c r="B78" s="73"/>
      <c r="C78" s="73"/>
      <c r="D78" s="73"/>
      <c r="E78" s="73"/>
      <c r="F78" s="73"/>
      <c r="G78" s="2"/>
      <c r="H78" s="60"/>
      <c r="I78" s="60"/>
      <c r="J78" s="60"/>
      <c r="K78" s="2"/>
      <c r="L78" s="60"/>
      <c r="M78" s="60"/>
    </row>
    <row r="79" spans="1:13" ht="3.75" customHeight="1" x14ac:dyDescent="0.3">
      <c r="A79" s="73"/>
      <c r="B79" s="73"/>
      <c r="C79" s="73"/>
      <c r="D79" s="73"/>
      <c r="E79" s="73"/>
      <c r="F79" s="73"/>
      <c r="G79" s="2"/>
      <c r="H79" s="60"/>
      <c r="I79" s="60"/>
      <c r="J79" s="60"/>
      <c r="K79" s="2"/>
      <c r="L79" s="60"/>
      <c r="M79" s="60"/>
    </row>
    <row r="80" spans="1:13" x14ac:dyDescent="0.3">
      <c r="A80" s="101" t="s">
        <v>71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3"/>
    </row>
    <row r="81" spans="1:15" ht="3.75" customHeight="1" x14ac:dyDescent="0.3">
      <c r="A81" s="73"/>
      <c r="B81" s="73"/>
      <c r="C81" s="73"/>
      <c r="D81" s="73"/>
      <c r="E81" s="73"/>
      <c r="F81" s="73"/>
      <c r="G81" s="2"/>
      <c r="H81" s="60"/>
      <c r="I81" s="60"/>
      <c r="J81" s="60"/>
      <c r="K81" s="2"/>
      <c r="L81" s="60"/>
      <c r="M81" s="60"/>
    </row>
    <row r="82" spans="1:15" x14ac:dyDescent="0.3">
      <c r="A82" s="107"/>
      <c r="B82" s="107"/>
      <c r="C82" s="107"/>
      <c r="D82" s="107"/>
      <c r="E82" s="107"/>
      <c r="F82" s="107"/>
      <c r="G82" s="2"/>
      <c r="H82" s="81" t="s">
        <v>43</v>
      </c>
      <c r="I82" s="90"/>
      <c r="J82" s="82"/>
      <c r="K82" s="2"/>
      <c r="L82" s="108">
        <v>1</v>
      </c>
      <c r="M82" s="109"/>
      <c r="O82" s="1" t="s">
        <v>8</v>
      </c>
    </row>
    <row r="83" spans="1:15" ht="3.75" customHeight="1" x14ac:dyDescent="0.3">
      <c r="A83" s="73"/>
      <c r="B83" s="73"/>
      <c r="C83" s="73"/>
      <c r="D83" s="73"/>
      <c r="E83" s="73"/>
      <c r="F83" s="73"/>
      <c r="G83" s="2"/>
      <c r="H83" s="60"/>
      <c r="I83" s="60"/>
      <c r="J83" s="60"/>
      <c r="K83" s="2"/>
      <c r="L83" s="60"/>
      <c r="M83" s="60"/>
    </row>
    <row r="84" spans="1:15" ht="15.75" customHeight="1" x14ac:dyDescent="0.3">
      <c r="A84" s="96" t="s">
        <v>59</v>
      </c>
      <c r="B84" s="96"/>
      <c r="C84" s="96"/>
      <c r="D84" s="19"/>
      <c r="E84" s="106">
        <f>L73</f>
        <v>1786.4</v>
      </c>
      <c r="F84" s="87"/>
      <c r="G84" s="10"/>
      <c r="H84" s="96" t="s">
        <v>45</v>
      </c>
      <c r="I84" s="96"/>
      <c r="J84" s="96"/>
      <c r="K84" s="13"/>
      <c r="L84" s="104">
        <v>44</v>
      </c>
      <c r="M84" s="105"/>
      <c r="N84" s="14"/>
      <c r="O84" s="1" t="s">
        <v>8</v>
      </c>
    </row>
    <row r="85" spans="1:15" ht="3.75" customHeight="1" x14ac:dyDescent="0.3">
      <c r="A85" s="13"/>
      <c r="B85" s="13"/>
      <c r="C85" s="13"/>
      <c r="D85" s="13"/>
      <c r="E85" s="13"/>
      <c r="F85" s="13"/>
      <c r="G85" s="10"/>
      <c r="H85" s="13"/>
      <c r="I85" s="13"/>
      <c r="J85" s="13"/>
      <c r="K85" s="13"/>
      <c r="L85" s="13"/>
      <c r="M85" s="13"/>
      <c r="N85" s="13"/>
    </row>
    <row r="86" spans="1:15" ht="15.75" customHeight="1" x14ac:dyDescent="0.3">
      <c r="A86" s="96" t="s">
        <v>44</v>
      </c>
      <c r="B86" s="96"/>
      <c r="C86" s="96"/>
      <c r="D86" s="13"/>
      <c r="E86" s="79">
        <v>1100</v>
      </c>
      <c r="F86" s="80"/>
      <c r="G86" s="10"/>
      <c r="H86" s="96" t="s">
        <v>60</v>
      </c>
      <c r="I86" s="96"/>
      <c r="J86" s="96"/>
      <c r="K86" s="13"/>
      <c r="L86" s="99">
        <f>L84/6*30</f>
        <v>220</v>
      </c>
      <c r="M86" s="100"/>
      <c r="N86" s="13"/>
    </row>
    <row r="87" spans="1:15" ht="3.75" customHeight="1" x14ac:dyDescent="0.3">
      <c r="A87" s="13"/>
      <c r="B87" s="13"/>
      <c r="C87" s="13"/>
      <c r="D87" s="13"/>
      <c r="E87" s="13"/>
      <c r="F87" s="13"/>
      <c r="G87" s="10"/>
      <c r="H87" s="13"/>
      <c r="I87" s="13"/>
      <c r="J87" s="13"/>
      <c r="K87" s="10"/>
      <c r="L87" s="20"/>
      <c r="M87" s="20"/>
    </row>
    <row r="88" spans="1:15" ht="3.75" customHeight="1" x14ac:dyDescent="0.3">
      <c r="A88" s="13"/>
      <c r="B88" s="13"/>
      <c r="C88" s="13"/>
      <c r="D88" s="13"/>
      <c r="E88" s="13"/>
      <c r="F88" s="13"/>
      <c r="G88" s="10"/>
      <c r="H88" s="13"/>
      <c r="I88" s="13"/>
      <c r="J88" s="13"/>
      <c r="K88" s="10"/>
      <c r="L88" s="20"/>
      <c r="M88" s="20"/>
    </row>
    <row r="89" spans="1:15" x14ac:dyDescent="0.3">
      <c r="A89" s="13"/>
      <c r="B89" s="13"/>
      <c r="C89" s="13"/>
      <c r="D89" s="13"/>
      <c r="E89" s="97" t="s">
        <v>42</v>
      </c>
      <c r="F89" s="97"/>
      <c r="G89" s="10"/>
      <c r="H89" s="97" t="s">
        <v>46</v>
      </c>
      <c r="I89" s="97"/>
      <c r="J89" s="97"/>
      <c r="K89" s="10"/>
      <c r="L89" s="98" t="s">
        <v>47</v>
      </c>
      <c r="M89" s="98"/>
    </row>
    <row r="90" spans="1:15" ht="3.75" customHeight="1" x14ac:dyDescent="0.3">
      <c r="A90" s="13"/>
      <c r="B90" s="13"/>
      <c r="C90" s="13"/>
      <c r="D90" s="13"/>
      <c r="E90" s="13"/>
      <c r="F90" s="13"/>
      <c r="G90" s="10"/>
      <c r="H90" s="13"/>
      <c r="I90" s="13"/>
      <c r="J90" s="13"/>
      <c r="K90" s="10"/>
      <c r="L90" s="20"/>
      <c r="M90" s="20"/>
    </row>
    <row r="91" spans="1:15" x14ac:dyDescent="0.3">
      <c r="A91" s="96" t="s">
        <v>58</v>
      </c>
      <c r="B91" s="96"/>
      <c r="C91" s="96"/>
      <c r="D91" s="13"/>
      <c r="E91" s="114"/>
      <c r="F91" s="87"/>
      <c r="G91" s="10"/>
      <c r="H91" s="93">
        <f>E84/L86*2</f>
        <v>16.240000000000002</v>
      </c>
      <c r="I91" s="93"/>
      <c r="J91" s="94"/>
      <c r="K91" s="10"/>
      <c r="L91" s="95">
        <f>H91*E91</f>
        <v>0</v>
      </c>
      <c r="M91" s="95"/>
    </row>
    <row r="92" spans="1:15" ht="3.75" customHeight="1" x14ac:dyDescent="0.3">
      <c r="A92" s="13"/>
      <c r="B92" s="13"/>
      <c r="C92" s="13"/>
      <c r="D92" s="13"/>
      <c r="E92" s="13"/>
      <c r="F92" s="13"/>
      <c r="G92" s="10"/>
      <c r="H92" s="13"/>
      <c r="I92" s="13"/>
      <c r="J92" s="13"/>
      <c r="K92" s="10"/>
      <c r="L92" s="20"/>
      <c r="M92" s="20"/>
    </row>
    <row r="93" spans="1:15" x14ac:dyDescent="0.3">
      <c r="A93" s="96" t="s">
        <v>57</v>
      </c>
      <c r="B93" s="96"/>
      <c r="C93" s="96"/>
      <c r="D93" s="13"/>
      <c r="E93" s="114"/>
      <c r="F93" s="87"/>
      <c r="G93" s="10"/>
      <c r="H93" s="93">
        <f>E84/L86*1.5</f>
        <v>12.180000000000001</v>
      </c>
      <c r="I93" s="93"/>
      <c r="J93" s="94"/>
      <c r="K93" s="10"/>
      <c r="L93" s="95">
        <f>H93*E93</f>
        <v>0</v>
      </c>
      <c r="M93" s="95"/>
    </row>
    <row r="94" spans="1:15" ht="3.75" customHeight="1" x14ac:dyDescent="0.3">
      <c r="A94" s="13"/>
      <c r="B94" s="13"/>
      <c r="C94" s="13"/>
      <c r="D94" s="13"/>
      <c r="E94" s="13"/>
      <c r="F94" s="13"/>
      <c r="G94" s="10"/>
      <c r="H94" s="13"/>
      <c r="I94" s="13"/>
      <c r="J94" s="13"/>
      <c r="K94" s="10"/>
      <c r="L94" s="20"/>
      <c r="M94" s="20"/>
    </row>
    <row r="95" spans="1:15" x14ac:dyDescent="0.3">
      <c r="A95" s="96" t="s">
        <v>175</v>
      </c>
      <c r="B95" s="96"/>
      <c r="C95" s="96"/>
      <c r="D95" s="13"/>
      <c r="E95" s="88">
        <v>0.4</v>
      </c>
      <c r="F95" s="87"/>
      <c r="G95" s="10"/>
      <c r="H95" s="94"/>
      <c r="I95" s="94"/>
      <c r="J95" s="94"/>
      <c r="K95" s="10"/>
      <c r="L95" s="95">
        <f>E86*E95</f>
        <v>440</v>
      </c>
      <c r="M95" s="95"/>
    </row>
    <row r="96" spans="1:15" ht="3.75" customHeight="1" x14ac:dyDescent="0.3">
      <c r="A96" s="13"/>
      <c r="B96" s="13"/>
      <c r="C96" s="13"/>
      <c r="D96" s="13"/>
      <c r="E96" s="13"/>
      <c r="F96" s="13"/>
      <c r="G96" s="10"/>
      <c r="H96" s="13"/>
      <c r="I96" s="13"/>
      <c r="J96" s="13"/>
      <c r="K96" s="10"/>
      <c r="L96" s="20"/>
      <c r="M96" s="20"/>
    </row>
    <row r="97" spans="1:13" x14ac:dyDescent="0.3">
      <c r="A97" s="13"/>
      <c r="B97" s="13"/>
      <c r="C97" s="13"/>
      <c r="D97" s="13"/>
      <c r="E97" s="13"/>
      <c r="F97" s="13"/>
      <c r="G97" s="21"/>
      <c r="H97" s="110" t="s">
        <v>61</v>
      </c>
      <c r="I97" s="111"/>
      <c r="J97" s="111"/>
      <c r="K97" s="22"/>
      <c r="L97" s="112">
        <f>E84+L91+L93+L95</f>
        <v>2226.4</v>
      </c>
      <c r="M97" s="113"/>
    </row>
    <row r="98" spans="1:13" ht="3.75" customHeight="1" x14ac:dyDescent="0.3">
      <c r="A98" s="13"/>
      <c r="B98" s="13"/>
      <c r="C98" s="13"/>
      <c r="D98" s="13"/>
      <c r="E98" s="13"/>
      <c r="F98" s="13"/>
      <c r="G98" s="21"/>
      <c r="H98" s="21"/>
      <c r="I98" s="21"/>
      <c r="J98" s="21"/>
      <c r="K98" s="10"/>
      <c r="L98" s="20"/>
      <c r="M98" s="20"/>
    </row>
    <row r="99" spans="1:13" ht="15.75" customHeight="1" x14ac:dyDescent="0.3">
      <c r="A99" s="96" t="s">
        <v>48</v>
      </c>
      <c r="B99" s="96"/>
      <c r="C99" s="96"/>
      <c r="D99" s="13"/>
      <c r="E99" s="116">
        <f>L66</f>
        <v>0.69110000000000005</v>
      </c>
      <c r="F99" s="117"/>
      <c r="G99" s="21"/>
      <c r="H99" s="110" t="s">
        <v>62</v>
      </c>
      <c r="I99" s="111"/>
      <c r="J99" s="111"/>
      <c r="K99" s="22"/>
      <c r="L99" s="112">
        <f>L97*E99</f>
        <v>1538.6650400000001</v>
      </c>
      <c r="M99" s="113"/>
    </row>
    <row r="100" spans="1:13" ht="3.75" customHeight="1" x14ac:dyDescent="0.3">
      <c r="A100" s="13"/>
      <c r="B100" s="13"/>
      <c r="C100" s="13"/>
      <c r="D100" s="13"/>
      <c r="E100" s="13"/>
      <c r="F100" s="13"/>
      <c r="G100" s="21"/>
      <c r="H100" s="21"/>
      <c r="I100" s="21"/>
      <c r="J100" s="21"/>
      <c r="K100" s="10"/>
      <c r="L100" s="20"/>
      <c r="M100" s="20"/>
    </row>
    <row r="101" spans="1:13" x14ac:dyDescent="0.3">
      <c r="A101" s="13"/>
      <c r="B101" s="13"/>
      <c r="C101" s="13"/>
      <c r="D101" s="13"/>
      <c r="E101" s="13"/>
      <c r="F101" s="13"/>
      <c r="G101" s="21"/>
      <c r="H101" s="110" t="s">
        <v>63</v>
      </c>
      <c r="I101" s="111"/>
      <c r="J101" s="111"/>
      <c r="K101" s="23"/>
      <c r="L101" s="112">
        <f>L99+L97</f>
        <v>3765.0650400000004</v>
      </c>
      <c r="M101" s="113"/>
    </row>
    <row r="102" spans="1:13" ht="3.75" customHeight="1" x14ac:dyDescent="0.3">
      <c r="A102" s="13"/>
      <c r="B102" s="13"/>
      <c r="C102" s="13"/>
      <c r="D102" s="13"/>
      <c r="E102" s="13"/>
      <c r="F102" s="13"/>
      <c r="G102" s="10"/>
      <c r="H102" s="13"/>
      <c r="I102" s="13"/>
      <c r="J102" s="13"/>
      <c r="K102" s="10"/>
      <c r="L102" s="20"/>
      <c r="M102" s="20"/>
    </row>
    <row r="103" spans="1:13" x14ac:dyDescent="0.3">
      <c r="A103" s="115" t="s">
        <v>49</v>
      </c>
      <c r="B103" s="115"/>
      <c r="C103" s="115"/>
      <c r="D103" s="13"/>
      <c r="E103" s="79"/>
      <c r="F103" s="80"/>
      <c r="G103" s="10"/>
      <c r="H103" s="13"/>
      <c r="I103" s="13"/>
      <c r="J103" s="13"/>
      <c r="K103" s="10"/>
      <c r="L103" s="95">
        <f>E103</f>
        <v>0</v>
      </c>
      <c r="M103" s="95"/>
    </row>
    <row r="104" spans="1:13" ht="3.75" customHeight="1" x14ac:dyDescent="0.3">
      <c r="A104" s="96"/>
      <c r="B104" s="96"/>
      <c r="C104" s="96"/>
      <c r="D104" s="96"/>
      <c r="E104" s="96"/>
      <c r="F104" s="96"/>
      <c r="G104" s="10"/>
      <c r="H104" s="94"/>
      <c r="I104" s="94"/>
      <c r="J104" s="94"/>
      <c r="K104" s="10"/>
      <c r="L104" s="94"/>
      <c r="M104" s="94"/>
    </row>
    <row r="105" spans="1:13" x14ac:dyDescent="0.3">
      <c r="A105" s="96" t="s">
        <v>50</v>
      </c>
      <c r="B105" s="96"/>
      <c r="C105" s="96"/>
      <c r="D105" s="13"/>
      <c r="E105" s="79">
        <v>18.75</v>
      </c>
      <c r="F105" s="80"/>
      <c r="G105" s="19"/>
      <c r="H105" s="19"/>
      <c r="I105" s="19"/>
      <c r="J105" s="19"/>
      <c r="K105" s="10"/>
      <c r="L105" s="95">
        <f>(E105*30)*0.8</f>
        <v>450</v>
      </c>
      <c r="M105" s="95"/>
    </row>
    <row r="106" spans="1:13" ht="3.75" customHeight="1" x14ac:dyDescent="0.3">
      <c r="A106" s="118"/>
      <c r="B106" s="118"/>
      <c r="C106" s="118"/>
      <c r="D106" s="118"/>
      <c r="E106" s="118"/>
      <c r="F106" s="118"/>
      <c r="G106" s="2"/>
      <c r="H106" s="60"/>
      <c r="I106" s="60"/>
      <c r="J106" s="60"/>
      <c r="K106" s="2"/>
      <c r="L106" s="60"/>
      <c r="M106" s="60"/>
    </row>
    <row r="107" spans="1:13" s="12" customFormat="1" x14ac:dyDescent="0.3">
      <c r="A107" s="96" t="s">
        <v>51</v>
      </c>
      <c r="B107" s="96"/>
      <c r="C107" s="96"/>
      <c r="D107" s="13"/>
      <c r="E107" s="79"/>
      <c r="F107" s="80"/>
      <c r="G107" s="10"/>
      <c r="H107" s="13"/>
      <c r="I107" s="13"/>
      <c r="J107" s="13"/>
      <c r="K107" s="10"/>
      <c r="L107" s="95">
        <f>E107</f>
        <v>0</v>
      </c>
      <c r="M107" s="95"/>
    </row>
    <row r="108" spans="1:13" s="12" customFormat="1" ht="3.75" customHeight="1" x14ac:dyDescent="0.3">
      <c r="A108" s="13"/>
      <c r="B108" s="13"/>
      <c r="C108" s="13"/>
      <c r="D108" s="13"/>
      <c r="E108" s="13"/>
      <c r="F108" s="13"/>
      <c r="G108" s="10"/>
      <c r="H108" s="13"/>
      <c r="I108" s="13"/>
      <c r="J108" s="13"/>
      <c r="K108" s="10"/>
      <c r="L108" s="13"/>
      <c r="M108" s="13"/>
    </row>
    <row r="109" spans="1:13" s="12" customFormat="1" x14ac:dyDescent="0.3">
      <c r="A109" s="96" t="s">
        <v>53</v>
      </c>
      <c r="B109" s="96"/>
      <c r="C109" s="96"/>
      <c r="D109" s="13"/>
      <c r="E109" s="79">
        <f>(E84/100)*2</f>
        <v>35.728000000000002</v>
      </c>
      <c r="F109" s="80"/>
      <c r="G109" s="19"/>
      <c r="H109" s="19"/>
      <c r="I109" s="19"/>
      <c r="J109" s="19"/>
      <c r="K109" s="19"/>
      <c r="L109" s="95">
        <f>E109</f>
        <v>35.728000000000002</v>
      </c>
      <c r="M109" s="95"/>
    </row>
    <row r="110" spans="1:13" s="12" customFormat="1" ht="3.75" customHeight="1" x14ac:dyDescent="0.3">
      <c r="A110" s="21"/>
      <c r="B110" s="13"/>
      <c r="C110" s="13"/>
      <c r="D110" s="13"/>
      <c r="E110" s="13"/>
      <c r="F110" s="13"/>
      <c r="G110" s="10"/>
      <c r="H110" s="13"/>
      <c r="I110" s="13"/>
      <c r="J110" s="13"/>
      <c r="K110" s="10"/>
      <c r="L110" s="13"/>
      <c r="M110" s="13"/>
    </row>
    <row r="111" spans="1:13" s="12" customFormat="1" x14ac:dyDescent="0.3">
      <c r="A111" s="96" t="s">
        <v>52</v>
      </c>
      <c r="B111" s="96"/>
      <c r="C111" s="96"/>
      <c r="D111" s="13"/>
      <c r="E111" s="79"/>
      <c r="F111" s="80"/>
      <c r="G111" s="10"/>
      <c r="H111" s="19"/>
      <c r="I111" s="19"/>
      <c r="J111" s="19"/>
      <c r="K111" s="10"/>
      <c r="L111" s="95">
        <v>0</v>
      </c>
      <c r="M111" s="95"/>
    </row>
    <row r="112" spans="1:13" s="12" customFormat="1" ht="3.75" customHeight="1" x14ac:dyDescent="0.3">
      <c r="A112" s="13"/>
      <c r="B112" s="13"/>
      <c r="C112" s="13"/>
      <c r="D112" s="13"/>
      <c r="E112" s="13"/>
      <c r="F112" s="13"/>
      <c r="G112" s="10"/>
      <c r="H112" s="13"/>
      <c r="I112" s="13"/>
      <c r="J112" s="13"/>
      <c r="K112" s="10"/>
      <c r="L112" s="13"/>
      <c r="M112" s="13"/>
    </row>
    <row r="113" spans="1:15" s="12" customFormat="1" x14ac:dyDescent="0.3">
      <c r="A113" s="96" t="s">
        <v>55</v>
      </c>
      <c r="B113" s="96"/>
      <c r="C113" s="96"/>
      <c r="D113" s="13"/>
      <c r="E113" s="125">
        <f>SUM(L101:M111)</f>
        <v>4250.7930400000005</v>
      </c>
      <c r="F113" s="124"/>
      <c r="G113" s="10"/>
      <c r="H113" s="126" t="s">
        <v>54</v>
      </c>
      <c r="I113" s="127"/>
      <c r="J113" s="127"/>
      <c r="K113" s="127"/>
      <c r="L113" s="123">
        <f>E113*L82</f>
        <v>4250.7930400000005</v>
      </c>
      <c r="M113" s="124"/>
    </row>
    <row r="114" spans="1:15" s="12" customFormat="1" ht="3.75" customHeight="1" x14ac:dyDescent="0.3">
      <c r="A114" s="13"/>
      <c r="B114" s="13"/>
      <c r="C114" s="13"/>
      <c r="D114" s="13"/>
      <c r="E114" s="13"/>
      <c r="F114" s="13"/>
      <c r="G114" s="10"/>
      <c r="H114" s="13"/>
      <c r="I114" s="13"/>
      <c r="J114" s="13"/>
      <c r="K114" s="10"/>
      <c r="L114" s="20"/>
      <c r="M114" s="20"/>
    </row>
    <row r="115" spans="1:15" ht="3.75" customHeight="1" x14ac:dyDescent="0.3">
      <c r="A115" s="73"/>
      <c r="B115" s="73"/>
      <c r="C115" s="73"/>
      <c r="D115" s="73"/>
      <c r="E115" s="73"/>
      <c r="F115" s="73"/>
      <c r="G115" s="2"/>
      <c r="H115" s="60"/>
      <c r="I115" s="60"/>
      <c r="J115" s="60"/>
      <c r="K115" s="2"/>
      <c r="L115" s="60"/>
      <c r="M115" s="60"/>
    </row>
    <row r="116" spans="1:15" x14ac:dyDescent="0.3">
      <c r="A116" s="101" t="s">
        <v>70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3"/>
    </row>
    <row r="117" spans="1:15" ht="3.75" customHeight="1" x14ac:dyDescent="0.3">
      <c r="A117" s="73"/>
      <c r="B117" s="73"/>
      <c r="C117" s="73"/>
      <c r="D117" s="73"/>
      <c r="E117" s="73"/>
      <c r="F117" s="73"/>
      <c r="G117" s="2"/>
      <c r="H117" s="60"/>
      <c r="I117" s="60"/>
      <c r="J117" s="60"/>
      <c r="K117" s="2"/>
      <c r="L117" s="60"/>
      <c r="M117" s="60"/>
    </row>
    <row r="118" spans="1:15" x14ac:dyDescent="0.3">
      <c r="A118" s="107"/>
      <c r="B118" s="107"/>
      <c r="C118" s="107"/>
      <c r="D118" s="107"/>
      <c r="E118" s="107"/>
      <c r="F118" s="107"/>
      <c r="G118" s="2"/>
      <c r="H118" s="81" t="s">
        <v>43</v>
      </c>
      <c r="I118" s="90"/>
      <c r="J118" s="82"/>
      <c r="K118" s="2"/>
      <c r="L118" s="108">
        <v>4</v>
      </c>
      <c r="M118" s="109"/>
      <c r="O118" s="1" t="s">
        <v>8</v>
      </c>
    </row>
    <row r="119" spans="1:15" ht="3.75" customHeight="1" x14ac:dyDescent="0.3">
      <c r="A119" s="73"/>
      <c r="B119" s="73"/>
      <c r="C119" s="73"/>
      <c r="D119" s="73"/>
      <c r="E119" s="73"/>
      <c r="F119" s="73"/>
      <c r="G119" s="2"/>
      <c r="H119" s="60"/>
      <c r="I119" s="60"/>
      <c r="J119" s="60"/>
      <c r="K119" s="2"/>
      <c r="L119" s="60"/>
      <c r="M119" s="60"/>
    </row>
    <row r="120" spans="1:15" ht="15.75" customHeight="1" x14ac:dyDescent="0.3">
      <c r="A120" s="96" t="s">
        <v>59</v>
      </c>
      <c r="B120" s="96"/>
      <c r="C120" s="96"/>
      <c r="D120" s="19"/>
      <c r="E120" s="106">
        <f>L75</f>
        <v>1395</v>
      </c>
      <c r="F120" s="87"/>
      <c r="G120" s="10"/>
      <c r="H120" s="96" t="s">
        <v>45</v>
      </c>
      <c r="I120" s="96"/>
      <c r="J120" s="96"/>
      <c r="K120" s="13"/>
      <c r="L120" s="104">
        <v>44</v>
      </c>
      <c r="M120" s="105"/>
      <c r="N120" s="14"/>
      <c r="O120" s="1" t="s">
        <v>8</v>
      </c>
    </row>
    <row r="121" spans="1:15" ht="3.75" customHeight="1" x14ac:dyDescent="0.3">
      <c r="A121" s="13"/>
      <c r="B121" s="13"/>
      <c r="C121" s="13"/>
      <c r="D121" s="13"/>
      <c r="E121" s="13"/>
      <c r="F121" s="13"/>
      <c r="G121" s="10"/>
      <c r="H121" s="13"/>
      <c r="I121" s="13"/>
      <c r="J121" s="13"/>
      <c r="K121" s="13"/>
      <c r="L121" s="13"/>
      <c r="M121" s="13"/>
      <c r="N121" s="13"/>
    </row>
    <row r="122" spans="1:15" ht="15.75" customHeight="1" x14ac:dyDescent="0.3">
      <c r="A122" s="96" t="s">
        <v>44</v>
      </c>
      <c r="B122" s="96"/>
      <c r="C122" s="96"/>
      <c r="D122" s="13"/>
      <c r="E122" s="106">
        <f>L77</f>
        <v>1100</v>
      </c>
      <c r="F122" s="87"/>
      <c r="G122" s="10"/>
      <c r="H122" s="96" t="s">
        <v>60</v>
      </c>
      <c r="I122" s="96"/>
      <c r="J122" s="96"/>
      <c r="K122" s="13"/>
      <c r="L122" s="99">
        <f>L120/6*30</f>
        <v>220</v>
      </c>
      <c r="M122" s="100"/>
      <c r="N122" s="13"/>
    </row>
    <row r="123" spans="1:15" ht="3.75" customHeight="1" x14ac:dyDescent="0.3">
      <c r="A123" s="13"/>
      <c r="B123" s="13"/>
      <c r="C123" s="13"/>
      <c r="D123" s="13"/>
      <c r="E123" s="13"/>
      <c r="F123" s="13"/>
      <c r="G123" s="10"/>
      <c r="H123" s="13"/>
      <c r="I123" s="13"/>
      <c r="J123" s="13"/>
      <c r="K123" s="10"/>
      <c r="L123" s="20"/>
      <c r="M123" s="20"/>
    </row>
    <row r="124" spans="1:15" ht="3.75" customHeight="1" x14ac:dyDescent="0.3">
      <c r="A124" s="13"/>
      <c r="B124" s="13"/>
      <c r="C124" s="13"/>
      <c r="D124" s="13"/>
      <c r="E124" s="13"/>
      <c r="F124" s="13"/>
      <c r="G124" s="10"/>
      <c r="H124" s="13"/>
      <c r="I124" s="13"/>
      <c r="J124" s="13"/>
      <c r="K124" s="10"/>
      <c r="L124" s="20"/>
      <c r="M124" s="20"/>
    </row>
    <row r="125" spans="1:15" x14ac:dyDescent="0.3">
      <c r="A125" s="13"/>
      <c r="B125" s="13"/>
      <c r="C125" s="13"/>
      <c r="D125" s="13"/>
      <c r="E125" s="97" t="s">
        <v>42</v>
      </c>
      <c r="F125" s="97"/>
      <c r="G125" s="10"/>
      <c r="H125" s="97" t="s">
        <v>46</v>
      </c>
      <c r="I125" s="97"/>
      <c r="J125" s="97"/>
      <c r="K125" s="10"/>
      <c r="L125" s="98" t="s">
        <v>47</v>
      </c>
      <c r="M125" s="98"/>
    </row>
    <row r="126" spans="1:15" ht="3.75" customHeight="1" x14ac:dyDescent="0.3">
      <c r="A126" s="13"/>
      <c r="B126" s="13"/>
      <c r="C126" s="13"/>
      <c r="D126" s="13"/>
      <c r="E126" s="13"/>
      <c r="F126" s="13"/>
      <c r="G126" s="10"/>
      <c r="H126" s="13"/>
      <c r="I126" s="13"/>
      <c r="J126" s="13"/>
      <c r="K126" s="10"/>
      <c r="L126" s="20"/>
      <c r="M126" s="20"/>
    </row>
    <row r="127" spans="1:15" x14ac:dyDescent="0.3">
      <c r="A127" s="96" t="s">
        <v>58</v>
      </c>
      <c r="B127" s="96"/>
      <c r="C127" s="96"/>
      <c r="D127" s="13"/>
      <c r="E127" s="114"/>
      <c r="F127" s="87"/>
      <c r="G127" s="10"/>
      <c r="H127" s="93">
        <f>E120/L122*2</f>
        <v>12.681818181818182</v>
      </c>
      <c r="I127" s="93"/>
      <c r="J127" s="94"/>
      <c r="K127" s="10"/>
      <c r="L127" s="95">
        <f>H127*E127</f>
        <v>0</v>
      </c>
      <c r="M127" s="95"/>
    </row>
    <row r="128" spans="1:15" ht="3.75" customHeight="1" x14ac:dyDescent="0.3">
      <c r="A128" s="13"/>
      <c r="B128" s="13"/>
      <c r="C128" s="13"/>
      <c r="D128" s="13"/>
      <c r="E128" s="13"/>
      <c r="F128" s="13"/>
      <c r="G128" s="10"/>
      <c r="H128" s="13"/>
      <c r="I128" s="13"/>
      <c r="J128" s="13"/>
      <c r="K128" s="10"/>
      <c r="L128" s="20"/>
      <c r="M128" s="20"/>
    </row>
    <row r="129" spans="1:13" x14ac:dyDescent="0.3">
      <c r="A129" s="96" t="s">
        <v>57</v>
      </c>
      <c r="B129" s="96"/>
      <c r="C129" s="96"/>
      <c r="D129" s="13"/>
      <c r="E129" s="114"/>
      <c r="F129" s="87"/>
      <c r="G129" s="10"/>
      <c r="H129" s="93">
        <f>E120/L122*1.5</f>
        <v>9.5113636363636367</v>
      </c>
      <c r="I129" s="93"/>
      <c r="J129" s="94"/>
      <c r="K129" s="10"/>
      <c r="L129" s="95">
        <f>H129*E129</f>
        <v>0</v>
      </c>
      <c r="M129" s="95"/>
    </row>
    <row r="130" spans="1:13" ht="3.75" customHeight="1" x14ac:dyDescent="0.3">
      <c r="A130" s="13"/>
      <c r="B130" s="13"/>
      <c r="C130" s="13"/>
      <c r="D130" s="13"/>
      <c r="E130" s="13"/>
      <c r="F130" s="13"/>
      <c r="G130" s="10"/>
      <c r="H130" s="13"/>
      <c r="I130" s="13"/>
      <c r="J130" s="13"/>
      <c r="K130" s="10"/>
      <c r="L130" s="20"/>
      <c r="M130" s="20"/>
    </row>
    <row r="131" spans="1:13" x14ac:dyDescent="0.3">
      <c r="A131" s="96" t="s">
        <v>56</v>
      </c>
      <c r="B131" s="96"/>
      <c r="C131" s="96"/>
      <c r="D131" s="13"/>
      <c r="E131" s="88">
        <v>0.4</v>
      </c>
      <c r="F131" s="87"/>
      <c r="G131" s="10"/>
      <c r="H131" s="94"/>
      <c r="I131" s="94"/>
      <c r="J131" s="94"/>
      <c r="K131" s="10"/>
      <c r="L131" s="95">
        <f>E122*E131</f>
        <v>440</v>
      </c>
      <c r="M131" s="95"/>
    </row>
    <row r="132" spans="1:13" ht="3.75" customHeight="1" x14ac:dyDescent="0.3">
      <c r="A132" s="13"/>
      <c r="B132" s="13"/>
      <c r="C132" s="13"/>
      <c r="D132" s="13"/>
      <c r="E132" s="13"/>
      <c r="F132" s="13"/>
      <c r="G132" s="10"/>
      <c r="H132" s="13"/>
      <c r="I132" s="13"/>
      <c r="J132" s="13"/>
      <c r="K132" s="10"/>
      <c r="L132" s="20"/>
      <c r="M132" s="20"/>
    </row>
    <row r="133" spans="1:13" x14ac:dyDescent="0.3">
      <c r="A133" s="13"/>
      <c r="B133" s="13"/>
      <c r="C133" s="13"/>
      <c r="D133" s="13"/>
      <c r="E133" s="13"/>
      <c r="F133" s="13"/>
      <c r="G133" s="21"/>
      <c r="H133" s="110" t="s">
        <v>61</v>
      </c>
      <c r="I133" s="111"/>
      <c r="J133" s="111"/>
      <c r="K133" s="22"/>
      <c r="L133" s="112">
        <f>E120+L127+L129+L131</f>
        <v>1835</v>
      </c>
      <c r="M133" s="113"/>
    </row>
    <row r="134" spans="1:13" ht="3.75" customHeight="1" x14ac:dyDescent="0.3">
      <c r="A134" s="13"/>
      <c r="B134" s="13"/>
      <c r="C134" s="13"/>
      <c r="D134" s="13"/>
      <c r="E134" s="13"/>
      <c r="F134" s="13"/>
      <c r="G134" s="21"/>
      <c r="H134" s="21"/>
      <c r="I134" s="21"/>
      <c r="J134" s="21"/>
      <c r="K134" s="10"/>
      <c r="L134" s="20"/>
      <c r="M134" s="20"/>
    </row>
    <row r="135" spans="1:13" ht="15.75" customHeight="1" x14ac:dyDescent="0.3">
      <c r="A135" s="96" t="s">
        <v>48</v>
      </c>
      <c r="B135" s="96"/>
      <c r="C135" s="96"/>
      <c r="D135" s="13"/>
      <c r="E135" s="116">
        <f>L66</f>
        <v>0.69110000000000005</v>
      </c>
      <c r="F135" s="117"/>
      <c r="G135" s="21"/>
      <c r="H135" s="110" t="s">
        <v>62</v>
      </c>
      <c r="I135" s="111"/>
      <c r="J135" s="111"/>
      <c r="K135" s="22"/>
      <c r="L135" s="112">
        <f>L133*E135</f>
        <v>1268.1685</v>
      </c>
      <c r="M135" s="113"/>
    </row>
    <row r="136" spans="1:13" ht="3.75" customHeight="1" x14ac:dyDescent="0.3">
      <c r="A136" s="13"/>
      <c r="B136" s="13"/>
      <c r="C136" s="13"/>
      <c r="D136" s="13"/>
      <c r="E136" s="13"/>
      <c r="F136" s="13"/>
      <c r="G136" s="21"/>
      <c r="H136" s="21"/>
      <c r="I136" s="21"/>
      <c r="J136" s="21"/>
      <c r="K136" s="10"/>
      <c r="L136" s="20"/>
      <c r="M136" s="20"/>
    </row>
    <row r="137" spans="1:13" x14ac:dyDescent="0.3">
      <c r="A137" s="13"/>
      <c r="B137" s="13"/>
      <c r="C137" s="13"/>
      <c r="D137" s="13"/>
      <c r="E137" s="13"/>
      <c r="F137" s="13"/>
      <c r="G137" s="21"/>
      <c r="H137" s="110" t="s">
        <v>63</v>
      </c>
      <c r="I137" s="111"/>
      <c r="J137" s="111"/>
      <c r="K137" s="23"/>
      <c r="L137" s="112">
        <f>L135+L133</f>
        <v>3103.1684999999998</v>
      </c>
      <c r="M137" s="113"/>
    </row>
    <row r="138" spans="1:13" ht="3.75" customHeight="1" x14ac:dyDescent="0.3">
      <c r="A138" s="13"/>
      <c r="B138" s="13"/>
      <c r="C138" s="13"/>
      <c r="D138" s="13"/>
      <c r="E138" s="13"/>
      <c r="F138" s="13"/>
      <c r="G138" s="10"/>
      <c r="H138" s="13"/>
      <c r="I138" s="13"/>
      <c r="J138" s="13"/>
      <c r="K138" s="10"/>
      <c r="L138" s="20"/>
      <c r="M138" s="20"/>
    </row>
    <row r="139" spans="1:13" x14ac:dyDescent="0.3">
      <c r="A139" s="115" t="s">
        <v>49</v>
      </c>
      <c r="B139" s="115"/>
      <c r="C139" s="115"/>
      <c r="D139" s="13"/>
      <c r="E139" s="79"/>
      <c r="F139" s="80"/>
      <c r="G139" s="10"/>
      <c r="H139" s="13"/>
      <c r="I139" s="13"/>
      <c r="J139" s="13"/>
      <c r="K139" s="10"/>
      <c r="L139" s="95">
        <f>E139</f>
        <v>0</v>
      </c>
      <c r="M139" s="95"/>
    </row>
    <row r="140" spans="1:13" ht="3.75" customHeight="1" x14ac:dyDescent="0.3">
      <c r="A140" s="96"/>
      <c r="B140" s="96"/>
      <c r="C140" s="96"/>
      <c r="D140" s="96"/>
      <c r="E140" s="96"/>
      <c r="F140" s="96"/>
      <c r="G140" s="10"/>
      <c r="H140" s="94"/>
      <c r="I140" s="94"/>
      <c r="J140" s="94"/>
      <c r="K140" s="10"/>
      <c r="L140" s="94"/>
      <c r="M140" s="94"/>
    </row>
    <row r="141" spans="1:13" x14ac:dyDescent="0.3">
      <c r="A141" s="96" t="s">
        <v>50</v>
      </c>
      <c r="B141" s="96"/>
      <c r="C141" s="96"/>
      <c r="D141" s="13"/>
      <c r="E141" s="79">
        <v>18.75</v>
      </c>
      <c r="F141" s="80"/>
      <c r="G141" s="19"/>
      <c r="H141" s="19"/>
      <c r="I141" s="19"/>
      <c r="J141" s="19"/>
      <c r="K141" s="10"/>
      <c r="L141" s="95">
        <f>(E141*30)*0.8</f>
        <v>450</v>
      </c>
      <c r="M141" s="95"/>
    </row>
    <row r="142" spans="1:13" ht="3.75" customHeight="1" x14ac:dyDescent="0.3">
      <c r="A142" s="118"/>
      <c r="B142" s="118"/>
      <c r="C142" s="118"/>
      <c r="D142" s="118"/>
      <c r="E142" s="118"/>
      <c r="F142" s="118"/>
      <c r="G142" s="2"/>
      <c r="H142" s="60"/>
      <c r="I142" s="60"/>
      <c r="J142" s="60"/>
      <c r="K142" s="2"/>
      <c r="L142" s="60"/>
      <c r="M142" s="60"/>
    </row>
    <row r="143" spans="1:13" s="12" customFormat="1" x14ac:dyDescent="0.3">
      <c r="A143" s="96" t="s">
        <v>64</v>
      </c>
      <c r="B143" s="96"/>
      <c r="C143" s="96"/>
      <c r="D143" s="13"/>
      <c r="E143" s="79"/>
      <c r="F143" s="80"/>
      <c r="G143" s="10"/>
      <c r="H143" s="13"/>
      <c r="I143" s="13"/>
      <c r="J143" s="13"/>
      <c r="K143" s="10"/>
      <c r="L143" s="95">
        <f>E143</f>
        <v>0</v>
      </c>
      <c r="M143" s="95"/>
    </row>
    <row r="144" spans="1:13" s="12" customFormat="1" ht="3.75" customHeight="1" x14ac:dyDescent="0.3">
      <c r="A144" s="13"/>
      <c r="B144" s="13"/>
      <c r="C144" s="13"/>
      <c r="D144" s="13"/>
      <c r="E144" s="13"/>
      <c r="F144" s="13"/>
      <c r="G144" s="10"/>
      <c r="H144" s="13"/>
      <c r="I144" s="13"/>
      <c r="J144" s="13"/>
      <c r="K144" s="10"/>
      <c r="L144" s="13"/>
      <c r="M144" s="13"/>
    </row>
    <row r="145" spans="1:14" s="12" customFormat="1" x14ac:dyDescent="0.3">
      <c r="A145" s="96" t="s">
        <v>53</v>
      </c>
      <c r="B145" s="96"/>
      <c r="C145" s="96"/>
      <c r="D145" s="13"/>
      <c r="E145" s="79">
        <f>(E120/100)*2</f>
        <v>27.9</v>
      </c>
      <c r="F145" s="80"/>
      <c r="G145" s="19"/>
      <c r="H145" s="19"/>
      <c r="I145" s="19"/>
      <c r="J145" s="19"/>
      <c r="K145" s="19"/>
      <c r="L145" s="95">
        <f>E145</f>
        <v>27.9</v>
      </c>
      <c r="M145" s="95"/>
    </row>
    <row r="146" spans="1:14" s="12" customFormat="1" ht="3.75" customHeight="1" x14ac:dyDescent="0.3">
      <c r="A146" s="21"/>
      <c r="B146" s="13"/>
      <c r="C146" s="13"/>
      <c r="D146" s="13"/>
      <c r="E146" s="13"/>
      <c r="F146" s="13"/>
      <c r="G146" s="10"/>
      <c r="H146" s="13"/>
      <c r="I146" s="13"/>
      <c r="J146" s="13"/>
      <c r="K146" s="10"/>
      <c r="L146" s="13"/>
      <c r="M146" s="13"/>
    </row>
    <row r="147" spans="1:14" s="12" customFormat="1" x14ac:dyDescent="0.3">
      <c r="A147" s="96" t="s">
        <v>52</v>
      </c>
      <c r="B147" s="96"/>
      <c r="C147" s="96"/>
      <c r="D147" s="13"/>
      <c r="E147" s="79">
        <v>0</v>
      </c>
      <c r="F147" s="80"/>
      <c r="G147" s="10"/>
      <c r="H147" s="19"/>
      <c r="I147" s="19"/>
      <c r="J147" s="19"/>
      <c r="K147" s="10"/>
      <c r="L147" s="95">
        <v>0</v>
      </c>
      <c r="M147" s="95"/>
    </row>
    <row r="148" spans="1:14" s="12" customFormat="1" ht="3.75" customHeight="1" x14ac:dyDescent="0.3">
      <c r="A148" s="13"/>
      <c r="B148" s="13"/>
      <c r="C148" s="13"/>
      <c r="D148" s="13"/>
      <c r="E148" s="13"/>
      <c r="F148" s="13"/>
      <c r="G148" s="10"/>
      <c r="H148" s="13"/>
      <c r="I148" s="13"/>
      <c r="J148" s="13"/>
      <c r="K148" s="10"/>
      <c r="L148" s="13"/>
      <c r="M148" s="13"/>
    </row>
    <row r="149" spans="1:14" s="12" customFormat="1" x14ac:dyDescent="0.3">
      <c r="A149" s="96" t="s">
        <v>55</v>
      </c>
      <c r="B149" s="96"/>
      <c r="C149" s="96"/>
      <c r="D149" s="13"/>
      <c r="E149" s="125">
        <f>SUM(L137:M147)</f>
        <v>3581.0684999999999</v>
      </c>
      <c r="F149" s="124"/>
      <c r="G149" s="10"/>
      <c r="H149" s="126" t="s">
        <v>54</v>
      </c>
      <c r="I149" s="127"/>
      <c r="J149" s="127"/>
      <c r="K149" s="127"/>
      <c r="L149" s="123">
        <f>E149*L118</f>
        <v>14324.273999999999</v>
      </c>
      <c r="M149" s="124"/>
    </row>
    <row r="150" spans="1:14" s="12" customFormat="1" ht="3.75" customHeight="1" x14ac:dyDescent="0.3">
      <c r="A150" s="13"/>
      <c r="B150" s="13"/>
      <c r="C150" s="13"/>
      <c r="D150" s="13"/>
      <c r="E150" s="13"/>
      <c r="F150" s="13"/>
      <c r="G150" s="10"/>
      <c r="H150" s="13"/>
      <c r="I150" s="13"/>
      <c r="J150" s="13"/>
      <c r="K150" s="10"/>
      <c r="L150" s="13"/>
      <c r="M150" s="13"/>
    </row>
    <row r="151" spans="1:14" x14ac:dyDescent="0.3">
      <c r="A151" s="81" t="s">
        <v>65</v>
      </c>
      <c r="B151" s="90"/>
      <c r="C151" s="90"/>
      <c r="D151" s="90"/>
      <c r="E151" s="90"/>
      <c r="F151" s="82"/>
      <c r="G151" s="19"/>
      <c r="H151" s="81" t="s">
        <v>4</v>
      </c>
      <c r="I151" s="90"/>
      <c r="J151" s="82"/>
      <c r="K151" s="2"/>
      <c r="L151" s="81" t="s">
        <v>69</v>
      </c>
      <c r="M151" s="82"/>
    </row>
    <row r="152" spans="1:14" ht="3.75" customHeight="1" x14ac:dyDescent="0.3">
      <c r="A152" s="60"/>
      <c r="B152" s="60"/>
      <c r="C152" s="60"/>
      <c r="D152" s="60"/>
      <c r="E152" s="60"/>
      <c r="F152" s="60"/>
      <c r="G152" s="2"/>
      <c r="H152" s="60"/>
      <c r="I152" s="60"/>
      <c r="J152" s="60"/>
      <c r="K152" s="2"/>
      <c r="L152" s="60"/>
      <c r="M152" s="60"/>
    </row>
    <row r="153" spans="1:14" x14ac:dyDescent="0.3">
      <c r="A153" s="61" t="s">
        <v>66</v>
      </c>
      <c r="B153" s="62"/>
      <c r="C153" s="62"/>
      <c r="D153" s="62"/>
      <c r="E153" s="62"/>
      <c r="F153" s="62"/>
      <c r="G153" s="6"/>
      <c r="H153" s="119">
        <f>L113</f>
        <v>4250.7930400000005</v>
      </c>
      <c r="I153" s="119"/>
      <c r="J153" s="120"/>
      <c r="K153" s="2"/>
      <c r="L153" s="121">
        <v>0.23</v>
      </c>
      <c r="M153" s="122"/>
    </row>
    <row r="154" spans="1:14" ht="3.75" customHeight="1" x14ac:dyDescent="0.3">
      <c r="A154" s="73"/>
      <c r="B154" s="73"/>
      <c r="C154" s="73"/>
      <c r="D154" s="73"/>
      <c r="E154" s="73"/>
      <c r="F154" s="73"/>
      <c r="G154" s="2"/>
      <c r="H154" s="60"/>
      <c r="I154" s="60"/>
      <c r="J154" s="60"/>
      <c r="K154" s="2"/>
      <c r="L154" s="94"/>
      <c r="M154" s="94"/>
    </row>
    <row r="155" spans="1:14" x14ac:dyDescent="0.3">
      <c r="A155" s="61" t="s">
        <v>67</v>
      </c>
      <c r="B155" s="62"/>
      <c r="C155" s="62"/>
      <c r="D155" s="62"/>
      <c r="E155" s="62"/>
      <c r="F155" s="62"/>
      <c r="G155" s="6"/>
      <c r="H155" s="119">
        <f>L149</f>
        <v>14324.273999999999</v>
      </c>
      <c r="I155" s="119"/>
      <c r="J155" s="120"/>
      <c r="K155" s="2"/>
      <c r="L155" s="121">
        <v>0.77</v>
      </c>
      <c r="M155" s="122"/>
    </row>
    <row r="156" spans="1:14" ht="3.75" customHeight="1" x14ac:dyDescent="0.3">
      <c r="A156" s="78"/>
      <c r="B156" s="78"/>
      <c r="C156" s="78"/>
      <c r="D156" s="78"/>
      <c r="E156" s="78"/>
      <c r="F156" s="78"/>
      <c r="G156" s="2"/>
      <c r="H156" s="60"/>
      <c r="I156" s="60"/>
      <c r="J156" s="60"/>
      <c r="K156" s="2"/>
      <c r="L156" s="94"/>
      <c r="M156" s="94"/>
    </row>
    <row r="157" spans="1:14" x14ac:dyDescent="0.3">
      <c r="A157" s="130" t="s">
        <v>110</v>
      </c>
      <c r="B157" s="131"/>
      <c r="C157" s="131"/>
      <c r="D157" s="131"/>
      <c r="E157" s="131"/>
      <c r="F157" s="131"/>
      <c r="G157" s="25"/>
      <c r="H157" s="214">
        <f>SUM(H153:J155)</f>
        <v>18575.067040000002</v>
      </c>
      <c r="I157" s="214"/>
      <c r="J157" s="215"/>
      <c r="K157" s="2"/>
      <c r="L157" s="212">
        <f>H157/H$157</f>
        <v>1</v>
      </c>
      <c r="M157" s="213"/>
      <c r="N157" s="40"/>
    </row>
    <row r="158" spans="1:14" s="12" customFormat="1" ht="3.75" customHeight="1" x14ac:dyDescent="0.3">
      <c r="A158" s="13"/>
      <c r="B158" s="13"/>
      <c r="C158" s="13"/>
      <c r="D158" s="13"/>
      <c r="E158" s="13"/>
      <c r="F158" s="13"/>
      <c r="G158" s="10"/>
      <c r="H158" s="13"/>
      <c r="I158" s="13"/>
      <c r="J158" s="13"/>
      <c r="K158" s="10"/>
      <c r="L158" s="13"/>
      <c r="M158" s="13"/>
    </row>
    <row r="159" spans="1:14" s="12" customFormat="1" x14ac:dyDescent="0.3">
      <c r="A159" s="13"/>
      <c r="B159" s="13"/>
      <c r="C159" s="13"/>
      <c r="D159" s="13"/>
      <c r="E159" s="13"/>
      <c r="F159" s="13"/>
      <c r="G159" s="10"/>
      <c r="H159" s="13"/>
      <c r="I159" s="13"/>
      <c r="J159" s="13"/>
      <c r="K159" s="10"/>
      <c r="L159" s="13"/>
      <c r="M159" s="13"/>
    </row>
    <row r="160" spans="1:14" s="12" customFormat="1" ht="3.75" customHeight="1" x14ac:dyDescent="0.3">
      <c r="A160" s="13"/>
      <c r="B160" s="13"/>
      <c r="C160" s="13"/>
      <c r="D160" s="13"/>
      <c r="E160" s="13"/>
      <c r="F160" s="13"/>
      <c r="G160" s="10"/>
      <c r="H160" s="13"/>
      <c r="I160" s="13"/>
      <c r="J160" s="13"/>
      <c r="K160" s="10"/>
      <c r="L160" s="13"/>
      <c r="M160" s="13"/>
    </row>
    <row r="161" spans="1:13" x14ac:dyDescent="0.3">
      <c r="A161" s="84" t="s">
        <v>93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6"/>
    </row>
    <row r="162" spans="1:13" ht="3.75" customHeight="1" x14ac:dyDescent="0.3">
      <c r="A162" s="60"/>
      <c r="B162" s="60"/>
      <c r="C162" s="60"/>
      <c r="D162" s="60"/>
      <c r="E162" s="60"/>
      <c r="F162" s="60"/>
      <c r="G162" s="2"/>
      <c r="H162" s="60"/>
      <c r="I162" s="60"/>
      <c r="J162" s="60"/>
      <c r="K162" s="2"/>
      <c r="L162" s="60"/>
      <c r="M162" s="60"/>
    </row>
    <row r="163" spans="1:13" x14ac:dyDescent="0.3">
      <c r="A163" s="61" t="s">
        <v>75</v>
      </c>
      <c r="B163" s="62"/>
      <c r="C163" s="63"/>
      <c r="D163" s="5"/>
      <c r="E163" s="79">
        <v>1500</v>
      </c>
      <c r="F163" s="80"/>
      <c r="G163" s="5"/>
      <c r="H163" s="61" t="s">
        <v>76</v>
      </c>
      <c r="I163" s="62"/>
      <c r="J163" s="63"/>
      <c r="K163" s="2"/>
      <c r="L163" s="79">
        <v>100</v>
      </c>
      <c r="M163" s="80"/>
    </row>
    <row r="164" spans="1:13" ht="3.75" customHeight="1" x14ac:dyDescent="0.3">
      <c r="A164" s="5"/>
      <c r="B164" s="5"/>
      <c r="C164" s="5"/>
      <c r="D164" s="2"/>
      <c r="E164" s="5"/>
      <c r="F164" s="5"/>
      <c r="G164" s="2"/>
      <c r="H164" s="5"/>
      <c r="I164" s="5"/>
      <c r="J164" s="5"/>
      <c r="K164" s="2"/>
      <c r="L164" s="7"/>
      <c r="M164" s="7"/>
    </row>
    <row r="165" spans="1:13" x14ac:dyDescent="0.3">
      <c r="A165" s="61" t="s">
        <v>77</v>
      </c>
      <c r="B165" s="62"/>
      <c r="C165" s="63"/>
      <c r="D165" s="5"/>
      <c r="E165" s="79">
        <v>100</v>
      </c>
      <c r="F165" s="80"/>
      <c r="G165" s="5"/>
      <c r="H165" s="61" t="s">
        <v>82</v>
      </c>
      <c r="I165" s="62"/>
      <c r="J165" s="63"/>
      <c r="K165" s="2"/>
      <c r="L165" s="79">
        <v>50</v>
      </c>
      <c r="M165" s="80"/>
    </row>
    <row r="166" spans="1:13" ht="3.75" customHeight="1" x14ac:dyDescent="0.3">
      <c r="A166" s="4"/>
      <c r="B166" s="4"/>
      <c r="C166" s="4"/>
      <c r="D166" s="2"/>
      <c r="E166" s="4"/>
      <c r="F166" s="4"/>
      <c r="G166" s="2"/>
      <c r="H166" s="2"/>
      <c r="I166" s="2"/>
      <c r="J166" s="2"/>
      <c r="K166" s="2"/>
      <c r="L166" s="2"/>
      <c r="M166" s="2"/>
    </row>
    <row r="167" spans="1:13" x14ac:dyDescent="0.3">
      <c r="A167" s="61" t="s">
        <v>78</v>
      </c>
      <c r="B167" s="62"/>
      <c r="C167" s="63"/>
      <c r="D167" s="5"/>
      <c r="E167" s="79">
        <v>300</v>
      </c>
      <c r="F167" s="80"/>
      <c r="G167" s="5"/>
      <c r="H167" s="61" t="s">
        <v>83</v>
      </c>
      <c r="I167" s="62"/>
      <c r="J167" s="63"/>
      <c r="K167" s="2"/>
      <c r="L167" s="79">
        <v>100</v>
      </c>
      <c r="M167" s="80"/>
    </row>
    <row r="168" spans="1:13" ht="3.75" customHeight="1" x14ac:dyDescent="0.3">
      <c r="A168" s="4"/>
      <c r="B168" s="4"/>
      <c r="C168" s="4"/>
      <c r="D168" s="2"/>
      <c r="E168" s="4"/>
      <c r="F168" s="4"/>
      <c r="G168" s="2"/>
      <c r="H168" s="2"/>
      <c r="I168" s="2"/>
      <c r="J168" s="2"/>
      <c r="K168" s="2"/>
      <c r="L168" s="2"/>
      <c r="M168" s="2"/>
    </row>
    <row r="169" spans="1:13" x14ac:dyDescent="0.3">
      <c r="A169" s="61" t="s">
        <v>79</v>
      </c>
      <c r="B169" s="62"/>
      <c r="C169" s="63"/>
      <c r="D169" s="5"/>
      <c r="E169" s="79">
        <v>50</v>
      </c>
      <c r="F169" s="80"/>
      <c r="G169" s="5"/>
      <c r="H169" s="61" t="s">
        <v>94</v>
      </c>
      <c r="I169" s="62"/>
      <c r="J169" s="63"/>
      <c r="K169" s="2"/>
      <c r="L169" s="79">
        <v>250</v>
      </c>
      <c r="M169" s="80"/>
    </row>
    <row r="170" spans="1:13" ht="3.75" customHeight="1" x14ac:dyDescent="0.3">
      <c r="A170" s="60"/>
      <c r="B170" s="60"/>
      <c r="C170" s="60"/>
      <c r="D170" s="60"/>
      <c r="E170" s="60"/>
      <c r="F170" s="60"/>
      <c r="G170" s="2"/>
      <c r="H170" s="60"/>
      <c r="I170" s="60"/>
      <c r="J170" s="60"/>
      <c r="K170" s="2"/>
      <c r="L170" s="60"/>
      <c r="M170" s="60"/>
    </row>
    <row r="171" spans="1:13" x14ac:dyDescent="0.3">
      <c r="A171" s="61" t="s">
        <v>80</v>
      </c>
      <c r="B171" s="62"/>
      <c r="C171" s="63"/>
      <c r="D171" s="5"/>
      <c r="E171" s="79">
        <v>300</v>
      </c>
      <c r="F171" s="80"/>
      <c r="G171" s="5"/>
      <c r="H171" s="61" t="s">
        <v>81</v>
      </c>
      <c r="I171" s="62"/>
      <c r="J171" s="63"/>
      <c r="K171" s="2"/>
      <c r="L171" s="79">
        <v>50</v>
      </c>
      <c r="M171" s="80"/>
    </row>
    <row r="172" spans="1:13" ht="3.75" customHeight="1" x14ac:dyDescent="0.3">
      <c r="A172" s="5"/>
      <c r="B172" s="5"/>
      <c r="C172" s="5"/>
      <c r="D172" s="2"/>
      <c r="E172" s="5"/>
      <c r="F172" s="5"/>
      <c r="G172" s="2"/>
      <c r="H172" s="5"/>
      <c r="I172" s="5"/>
      <c r="J172" s="5"/>
      <c r="K172" s="2"/>
      <c r="L172" s="7"/>
      <c r="M172" s="7"/>
    </row>
    <row r="173" spans="1:13" x14ac:dyDescent="0.3">
      <c r="A173" s="61" t="s">
        <v>84</v>
      </c>
      <c r="B173" s="62"/>
      <c r="C173" s="63"/>
      <c r="D173" s="5"/>
      <c r="E173" s="79">
        <v>300</v>
      </c>
      <c r="F173" s="80"/>
      <c r="G173" s="5"/>
      <c r="H173" s="61" t="s">
        <v>85</v>
      </c>
      <c r="I173" s="62"/>
      <c r="J173" s="63"/>
      <c r="K173" s="2"/>
      <c r="L173" s="79">
        <v>150</v>
      </c>
      <c r="M173" s="80"/>
    </row>
    <row r="174" spans="1:13" ht="3.75" customHeight="1" x14ac:dyDescent="0.3">
      <c r="A174" s="4"/>
      <c r="B174" s="4"/>
      <c r="C174" s="4"/>
      <c r="D174" s="2"/>
      <c r="E174" s="4"/>
      <c r="F174" s="4"/>
      <c r="G174" s="2"/>
      <c r="H174" s="2"/>
      <c r="I174" s="2"/>
      <c r="J174" s="2"/>
      <c r="K174" s="2"/>
      <c r="L174" s="2"/>
      <c r="M174" s="2"/>
    </row>
    <row r="175" spans="1:13" x14ac:dyDescent="0.3">
      <c r="A175" s="61" t="s">
        <v>86</v>
      </c>
      <c r="B175" s="62"/>
      <c r="C175" s="63"/>
      <c r="D175" s="5"/>
      <c r="E175" s="79">
        <v>200</v>
      </c>
      <c r="F175" s="80"/>
      <c r="G175" s="5"/>
      <c r="H175" s="61" t="s">
        <v>87</v>
      </c>
      <c r="I175" s="62"/>
      <c r="J175" s="63"/>
      <c r="K175" s="2"/>
      <c r="L175" s="79">
        <v>1500</v>
      </c>
      <c r="M175" s="80"/>
    </row>
    <row r="176" spans="1:13" ht="3.75" customHeight="1" x14ac:dyDescent="0.3">
      <c r="A176" s="4"/>
      <c r="B176" s="4"/>
      <c r="C176" s="4"/>
      <c r="D176" s="2"/>
      <c r="E176" s="4"/>
      <c r="F176" s="4"/>
      <c r="G176" s="2"/>
      <c r="H176" s="2"/>
      <c r="I176" s="2"/>
      <c r="J176" s="2"/>
      <c r="K176" s="2"/>
      <c r="L176" s="2"/>
      <c r="M176" s="2"/>
    </row>
    <row r="177" spans="1:15" x14ac:dyDescent="0.3">
      <c r="A177" s="61" t="s">
        <v>88</v>
      </c>
      <c r="B177" s="62"/>
      <c r="C177" s="63"/>
      <c r="D177" s="5"/>
      <c r="E177" s="79">
        <v>250</v>
      </c>
      <c r="F177" s="80"/>
      <c r="G177" s="5"/>
      <c r="H177" s="61" t="s">
        <v>89</v>
      </c>
      <c r="I177" s="62"/>
      <c r="J177" s="63"/>
      <c r="K177" s="2"/>
      <c r="L177" s="79">
        <v>100</v>
      </c>
      <c r="M177" s="80"/>
    </row>
    <row r="178" spans="1:15" ht="3.75" customHeight="1" x14ac:dyDescent="0.3">
      <c r="A178" s="4"/>
      <c r="B178" s="4"/>
      <c r="C178" s="4"/>
      <c r="D178" s="2"/>
      <c r="E178" s="4"/>
      <c r="F178" s="4"/>
      <c r="G178" s="2"/>
      <c r="H178" s="2"/>
      <c r="I178" s="2"/>
      <c r="J178" s="2"/>
      <c r="K178" s="2"/>
      <c r="L178" s="2"/>
      <c r="M178" s="2"/>
    </row>
    <row r="179" spans="1:15" x14ac:dyDescent="0.3">
      <c r="A179" s="61" t="s">
        <v>90</v>
      </c>
      <c r="B179" s="62"/>
      <c r="C179" s="63"/>
      <c r="D179" s="5"/>
      <c r="E179" s="79">
        <v>250</v>
      </c>
      <c r="F179" s="80"/>
      <c r="G179" s="5"/>
      <c r="H179" s="61" t="s">
        <v>91</v>
      </c>
      <c r="I179" s="62"/>
      <c r="J179" s="63"/>
      <c r="K179" s="2"/>
      <c r="L179" s="79">
        <v>100</v>
      </c>
      <c r="M179" s="80"/>
    </row>
    <row r="180" spans="1:15" ht="3.75" customHeight="1" x14ac:dyDescent="0.3">
      <c r="A180" s="4"/>
      <c r="B180" s="4"/>
      <c r="C180" s="4"/>
      <c r="D180" s="2"/>
      <c r="E180" s="4"/>
      <c r="F180" s="4"/>
      <c r="G180" s="2"/>
      <c r="H180" s="2"/>
      <c r="I180" s="2"/>
      <c r="J180" s="2"/>
      <c r="K180" s="2"/>
      <c r="L180" s="2"/>
      <c r="M180" s="2"/>
    </row>
    <row r="181" spans="1:15" x14ac:dyDescent="0.3">
      <c r="A181" s="61" t="s">
        <v>92</v>
      </c>
      <c r="B181" s="62"/>
      <c r="C181" s="63"/>
      <c r="D181" s="5"/>
      <c r="E181" s="79">
        <v>550</v>
      </c>
      <c r="F181" s="80"/>
      <c r="G181" s="5"/>
      <c r="H181" s="61" t="s">
        <v>96</v>
      </c>
      <c r="I181" s="62"/>
      <c r="J181" s="63"/>
      <c r="K181" s="2"/>
      <c r="L181" s="79"/>
      <c r="M181" s="80"/>
    </row>
    <row r="182" spans="1:15" ht="3.75" customHeight="1" x14ac:dyDescent="0.3">
      <c r="A182" s="4"/>
      <c r="B182" s="4"/>
      <c r="C182" s="4"/>
      <c r="D182" s="2"/>
      <c r="E182" s="4"/>
      <c r="F182" s="4"/>
      <c r="G182" s="2"/>
      <c r="H182" s="2"/>
      <c r="I182" s="2"/>
      <c r="J182" s="2"/>
      <c r="K182" s="2"/>
      <c r="L182" s="2"/>
      <c r="M182" s="2"/>
    </row>
    <row r="183" spans="1:15" x14ac:dyDescent="0.3">
      <c r="A183" s="130" t="s">
        <v>145</v>
      </c>
      <c r="B183" s="131"/>
      <c r="C183" s="131"/>
      <c r="D183" s="131"/>
      <c r="E183" s="131"/>
      <c r="F183" s="131"/>
      <c r="G183" s="131"/>
      <c r="H183" s="131"/>
      <c r="I183" s="131"/>
      <c r="J183" s="132"/>
      <c r="K183" s="2"/>
      <c r="L183" s="128">
        <f>E163+E165+E167+E169+E171+E173+E175+E177+E179+E181+L163+L165+L167+L169+L171+L173+L175+L177+L179+L181</f>
        <v>6200</v>
      </c>
      <c r="M183" s="129"/>
    </row>
    <row r="184" spans="1:15" s="12" customFormat="1" ht="3.75" customHeight="1" x14ac:dyDescent="0.3">
      <c r="A184" s="13"/>
      <c r="B184" s="13"/>
      <c r="C184" s="13"/>
      <c r="D184" s="13"/>
      <c r="E184" s="13"/>
      <c r="F184" s="13"/>
      <c r="G184" s="10"/>
      <c r="H184" s="13"/>
      <c r="I184" s="13"/>
      <c r="J184" s="13"/>
      <c r="K184" s="10"/>
      <c r="L184" s="13"/>
      <c r="M184" s="13"/>
    </row>
    <row r="185" spans="1:15" s="12" customFormat="1" x14ac:dyDescent="0.3">
      <c r="A185" s="13"/>
      <c r="B185" s="13"/>
      <c r="C185" s="13"/>
      <c r="D185" s="13"/>
      <c r="E185" s="13"/>
      <c r="F185" s="13"/>
      <c r="G185" s="10"/>
      <c r="H185" s="13"/>
      <c r="I185" s="13"/>
      <c r="J185" s="13"/>
      <c r="K185" s="10"/>
      <c r="L185" s="13"/>
      <c r="M185" s="13"/>
    </row>
    <row r="186" spans="1:15" s="12" customFormat="1" ht="3.75" customHeight="1" x14ac:dyDescent="0.3">
      <c r="A186" s="13"/>
      <c r="B186" s="13"/>
      <c r="C186" s="13"/>
      <c r="D186" s="13"/>
      <c r="E186" s="13"/>
      <c r="F186" s="13"/>
      <c r="G186" s="10"/>
      <c r="H186" s="13"/>
      <c r="I186" s="13"/>
      <c r="J186" s="13"/>
      <c r="K186" s="10"/>
      <c r="L186" s="13"/>
      <c r="M186" s="13"/>
    </row>
    <row r="187" spans="1:15" x14ac:dyDescent="0.3">
      <c r="A187" s="84" t="s">
        <v>95</v>
      </c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6"/>
    </row>
    <row r="188" spans="1:15" ht="3.75" customHeight="1" x14ac:dyDescent="0.3">
      <c r="A188" s="73"/>
      <c r="B188" s="73"/>
      <c r="C188" s="73"/>
      <c r="D188" s="73"/>
      <c r="E188" s="73"/>
      <c r="F188" s="73"/>
      <c r="G188" s="2"/>
      <c r="H188" s="60"/>
      <c r="I188" s="60"/>
      <c r="J188" s="60"/>
      <c r="K188" s="2"/>
      <c r="L188" s="60"/>
      <c r="M188" s="60"/>
    </row>
    <row r="189" spans="1:15" s="12" customFormat="1" ht="15.75" customHeight="1" x14ac:dyDescent="0.3">
      <c r="A189" s="81" t="s">
        <v>67</v>
      </c>
      <c r="B189" s="90"/>
      <c r="C189" s="90"/>
      <c r="D189" s="90"/>
      <c r="E189" s="90"/>
      <c r="F189" s="90"/>
      <c r="G189" s="82"/>
      <c r="H189" s="19"/>
      <c r="I189" s="216" t="s">
        <v>108</v>
      </c>
      <c r="J189" s="217"/>
      <c r="K189" s="29"/>
      <c r="L189" s="146">
        <v>4</v>
      </c>
      <c r="M189" s="109"/>
      <c r="O189" s="12" t="s">
        <v>8</v>
      </c>
    </row>
    <row r="190" spans="1:15" ht="3.75" customHeight="1" x14ac:dyDescent="0.3">
      <c r="A190" s="60"/>
      <c r="B190" s="60"/>
      <c r="C190" s="60"/>
      <c r="D190" s="60"/>
      <c r="E190" s="60"/>
      <c r="F190" s="60"/>
      <c r="G190" s="2"/>
      <c r="H190" s="60"/>
      <c r="I190" s="60"/>
      <c r="J190" s="60"/>
      <c r="K190" s="2"/>
      <c r="L190" s="60"/>
      <c r="M190" s="60"/>
    </row>
    <row r="191" spans="1:15" x14ac:dyDescent="0.3">
      <c r="A191" s="81" t="s">
        <v>41</v>
      </c>
      <c r="B191" s="90"/>
      <c r="C191" s="82"/>
      <c r="D191" s="19"/>
      <c r="E191" s="81" t="s">
        <v>104</v>
      </c>
      <c r="F191" s="90"/>
      <c r="G191" s="82"/>
      <c r="H191" s="19"/>
      <c r="I191" s="81" t="s">
        <v>105</v>
      </c>
      <c r="J191" s="82"/>
      <c r="K191" s="26"/>
      <c r="L191" s="81" t="s">
        <v>97</v>
      </c>
      <c r="M191" s="82"/>
    </row>
    <row r="192" spans="1:15" ht="3.75" customHeight="1" x14ac:dyDescent="0.3">
      <c r="A192" s="13"/>
      <c r="B192" s="13"/>
      <c r="C192" s="13"/>
      <c r="D192" s="13"/>
      <c r="E192" s="13"/>
      <c r="F192" s="13"/>
      <c r="G192" s="2"/>
      <c r="H192" s="13"/>
      <c r="I192" s="13"/>
      <c r="J192" s="13"/>
      <c r="K192" s="2"/>
      <c r="L192" s="5"/>
      <c r="M192" s="5"/>
    </row>
    <row r="193" spans="1:13" x14ac:dyDescent="0.3">
      <c r="A193" s="133" t="s">
        <v>98</v>
      </c>
      <c r="B193" s="134"/>
      <c r="C193" s="135"/>
      <c r="D193" s="13"/>
      <c r="E193" s="79">
        <v>25.68</v>
      </c>
      <c r="F193" s="136"/>
      <c r="G193" s="80"/>
      <c r="H193" s="13"/>
      <c r="I193" s="99">
        <v>2</v>
      </c>
      <c r="J193" s="100"/>
      <c r="K193" s="2"/>
      <c r="L193" s="137">
        <f>E193*I193/12</f>
        <v>4.28</v>
      </c>
      <c r="M193" s="138"/>
    </row>
    <row r="194" spans="1:13" ht="3.75" customHeight="1" x14ac:dyDescent="0.3">
      <c r="A194" s="15"/>
      <c r="B194" s="15"/>
      <c r="C194" s="15"/>
      <c r="D194" s="15"/>
      <c r="E194" s="27"/>
      <c r="F194" s="27"/>
      <c r="G194" s="24"/>
      <c r="H194" s="13"/>
      <c r="I194" s="13"/>
      <c r="J194" s="13"/>
      <c r="K194" s="2"/>
      <c r="L194" s="28"/>
      <c r="M194" s="28"/>
    </row>
    <row r="195" spans="1:13" x14ac:dyDescent="0.3">
      <c r="A195" s="133" t="s">
        <v>99</v>
      </c>
      <c r="B195" s="134"/>
      <c r="C195" s="135"/>
      <c r="D195" s="13"/>
      <c r="E195" s="79">
        <v>59.21</v>
      </c>
      <c r="F195" s="136"/>
      <c r="G195" s="80"/>
      <c r="H195" s="13"/>
      <c r="I195" s="99">
        <v>4</v>
      </c>
      <c r="J195" s="100"/>
      <c r="K195" s="2"/>
      <c r="L195" s="137">
        <f>E195*I195/12</f>
        <v>19.736666666666668</v>
      </c>
      <c r="M195" s="138"/>
    </row>
    <row r="196" spans="1:13" ht="3.75" customHeight="1" x14ac:dyDescent="0.3">
      <c r="A196" s="15"/>
      <c r="B196" s="15"/>
      <c r="C196" s="15"/>
      <c r="D196" s="15"/>
      <c r="E196" s="20"/>
      <c r="F196" s="20"/>
      <c r="G196" s="24"/>
      <c r="H196" s="13"/>
      <c r="I196" s="13"/>
      <c r="J196" s="13"/>
      <c r="K196" s="2"/>
      <c r="L196" s="28"/>
      <c r="M196" s="28"/>
    </row>
    <row r="197" spans="1:13" x14ac:dyDescent="0.3">
      <c r="A197" s="133" t="s">
        <v>100</v>
      </c>
      <c r="B197" s="134"/>
      <c r="C197" s="135"/>
      <c r="D197" s="13"/>
      <c r="E197" s="79">
        <v>70.23</v>
      </c>
      <c r="F197" s="136"/>
      <c r="G197" s="80"/>
      <c r="H197" s="13"/>
      <c r="I197" s="99">
        <v>4</v>
      </c>
      <c r="J197" s="100"/>
      <c r="K197" s="2"/>
      <c r="L197" s="137">
        <f>E197*I197/12</f>
        <v>23.41</v>
      </c>
      <c r="M197" s="138"/>
    </row>
    <row r="198" spans="1:13" ht="3.75" customHeight="1" x14ac:dyDescent="0.3">
      <c r="A198" s="15"/>
      <c r="B198" s="15"/>
      <c r="C198" s="15"/>
      <c r="D198" s="15"/>
      <c r="E198" s="27"/>
      <c r="F198" s="27"/>
      <c r="G198" s="24"/>
      <c r="H198" s="13"/>
      <c r="I198" s="13"/>
      <c r="J198" s="13"/>
      <c r="K198" s="2"/>
      <c r="L198" s="28"/>
      <c r="M198" s="28"/>
    </row>
    <row r="199" spans="1:13" x14ac:dyDescent="0.3">
      <c r="A199" s="133" t="s">
        <v>101</v>
      </c>
      <c r="B199" s="134"/>
      <c r="C199" s="135"/>
      <c r="D199" s="13"/>
      <c r="E199" s="79">
        <v>59.21</v>
      </c>
      <c r="F199" s="136"/>
      <c r="G199" s="80"/>
      <c r="H199" s="13"/>
      <c r="I199" s="99">
        <v>4</v>
      </c>
      <c r="J199" s="100"/>
      <c r="K199" s="2"/>
      <c r="L199" s="137">
        <f>E199*I199/12</f>
        <v>19.736666666666668</v>
      </c>
      <c r="M199" s="138"/>
    </row>
    <row r="200" spans="1:13" ht="3.75" customHeight="1" x14ac:dyDescent="0.3">
      <c r="A200" s="15"/>
      <c r="B200" s="15"/>
      <c r="C200" s="15"/>
      <c r="D200" s="15"/>
      <c r="E200" s="20"/>
      <c r="F200" s="20"/>
      <c r="G200" s="24"/>
      <c r="H200" s="13"/>
      <c r="I200" s="13"/>
      <c r="J200" s="13"/>
      <c r="K200" s="2"/>
      <c r="L200" s="28"/>
      <c r="M200" s="28"/>
    </row>
    <row r="201" spans="1:13" x14ac:dyDescent="0.3">
      <c r="A201" s="133" t="s">
        <v>102</v>
      </c>
      <c r="B201" s="134"/>
      <c r="C201" s="135"/>
      <c r="D201" s="13"/>
      <c r="E201" s="79">
        <v>35.97</v>
      </c>
      <c r="F201" s="136"/>
      <c r="G201" s="80"/>
      <c r="H201" s="13"/>
      <c r="I201" s="99">
        <v>4</v>
      </c>
      <c r="J201" s="100"/>
      <c r="K201" s="2"/>
      <c r="L201" s="137">
        <f>E201*I201/12</f>
        <v>11.99</v>
      </c>
      <c r="M201" s="138"/>
    </row>
    <row r="202" spans="1:13" ht="3.75" customHeight="1" x14ac:dyDescent="0.3">
      <c r="A202" s="15"/>
      <c r="B202" s="15"/>
      <c r="C202" s="15"/>
      <c r="D202" s="15"/>
      <c r="E202" s="27"/>
      <c r="F202" s="27"/>
      <c r="G202" s="24"/>
      <c r="H202" s="13"/>
      <c r="I202" s="13"/>
      <c r="J202" s="13"/>
      <c r="K202" s="2"/>
      <c r="L202" s="28"/>
      <c r="M202" s="28"/>
    </row>
    <row r="203" spans="1:13" x14ac:dyDescent="0.3">
      <c r="A203" s="133" t="s">
        <v>103</v>
      </c>
      <c r="B203" s="134"/>
      <c r="C203" s="135"/>
      <c r="D203" s="13"/>
      <c r="E203" s="79">
        <v>41.04</v>
      </c>
      <c r="F203" s="136"/>
      <c r="G203" s="80"/>
      <c r="H203" s="13"/>
      <c r="I203" s="99">
        <v>6</v>
      </c>
      <c r="J203" s="100"/>
      <c r="K203" s="2"/>
      <c r="L203" s="137">
        <f>E203*I203/12</f>
        <v>20.52</v>
      </c>
      <c r="M203" s="138"/>
    </row>
    <row r="204" spans="1:13" ht="3.75" customHeight="1" x14ac:dyDescent="0.3">
      <c r="A204" s="15"/>
      <c r="B204" s="15"/>
      <c r="C204" s="15"/>
      <c r="D204" s="15"/>
      <c r="E204" s="27"/>
      <c r="F204" s="27"/>
      <c r="G204" s="24"/>
      <c r="H204" s="13"/>
      <c r="I204" s="13"/>
      <c r="J204" s="13"/>
      <c r="K204" s="2"/>
      <c r="L204" s="28"/>
      <c r="M204" s="28"/>
    </row>
    <row r="205" spans="1:13" x14ac:dyDescent="0.3">
      <c r="A205" s="133" t="s">
        <v>176</v>
      </c>
      <c r="B205" s="134"/>
      <c r="C205" s="135"/>
      <c r="D205" s="13"/>
      <c r="E205" s="79">
        <v>23.69</v>
      </c>
      <c r="F205" s="136"/>
      <c r="G205" s="80"/>
      <c r="H205" s="13"/>
      <c r="I205" s="99">
        <v>12</v>
      </c>
      <c r="J205" s="100"/>
      <c r="K205" s="2"/>
      <c r="L205" s="137">
        <f>E205*I205/12</f>
        <v>23.69</v>
      </c>
      <c r="M205" s="138"/>
    </row>
    <row r="206" spans="1:13" ht="3.75" customHeight="1" x14ac:dyDescent="0.3">
      <c r="A206" s="5"/>
      <c r="B206" s="5"/>
      <c r="C206" s="5"/>
      <c r="D206" s="5"/>
      <c r="E206" s="5"/>
      <c r="F206" s="5"/>
      <c r="G206" s="2"/>
      <c r="H206" s="5"/>
      <c r="I206" s="13"/>
      <c r="J206" s="13"/>
      <c r="K206" s="2"/>
      <c r="L206" s="5"/>
      <c r="M206" s="5"/>
    </row>
    <row r="207" spans="1:13" x14ac:dyDescent="0.3">
      <c r="A207" s="5"/>
      <c r="B207" s="5"/>
      <c r="C207" s="5"/>
      <c r="D207" s="5"/>
      <c r="E207" s="5"/>
      <c r="F207" s="5"/>
      <c r="G207" s="139" t="s">
        <v>106</v>
      </c>
      <c r="H207" s="140"/>
      <c r="I207" s="140"/>
      <c r="J207" s="141"/>
      <c r="K207" s="2"/>
      <c r="L207" s="137">
        <f>SUM(L193:M205)</f>
        <v>123.36333333333333</v>
      </c>
      <c r="M207" s="138"/>
    </row>
    <row r="208" spans="1:13" ht="3.75" customHeight="1" x14ac:dyDescent="0.3">
      <c r="A208" s="5"/>
      <c r="B208" s="5"/>
      <c r="C208" s="5"/>
      <c r="D208" s="5"/>
      <c r="E208" s="5"/>
      <c r="F208" s="5"/>
      <c r="G208" s="2"/>
      <c r="H208" s="5"/>
      <c r="I208" s="5"/>
      <c r="J208" s="5"/>
      <c r="K208" s="2"/>
      <c r="L208" s="5"/>
      <c r="M208" s="5"/>
    </row>
    <row r="209" spans="1:15" x14ac:dyDescent="0.3">
      <c r="A209" s="5"/>
      <c r="B209" s="5"/>
      <c r="C209" s="5"/>
      <c r="D209" s="5"/>
      <c r="E209" s="5"/>
      <c r="F209" s="5"/>
      <c r="G209" s="139" t="s">
        <v>107</v>
      </c>
      <c r="H209" s="140"/>
      <c r="I209" s="140"/>
      <c r="J209" s="141"/>
      <c r="K209" s="2"/>
      <c r="L209" s="142">
        <f>L207*L189</f>
        <v>493.45333333333332</v>
      </c>
      <c r="M209" s="143"/>
    </row>
    <row r="210" spans="1:15" ht="3.75" customHeight="1" x14ac:dyDescent="0.3">
      <c r="A210" s="5"/>
      <c r="B210" s="5"/>
      <c r="C210" s="5"/>
      <c r="D210" s="5"/>
      <c r="E210" s="5"/>
      <c r="F210" s="5"/>
      <c r="G210" s="2"/>
      <c r="H210" s="5"/>
      <c r="I210" s="5"/>
      <c r="J210" s="5"/>
      <c r="K210" s="2"/>
      <c r="L210" s="5"/>
      <c r="M210" s="5"/>
    </row>
    <row r="211" spans="1:15" ht="3.75" customHeight="1" x14ac:dyDescent="0.3">
      <c r="A211" s="73"/>
      <c r="B211" s="73"/>
      <c r="C211" s="73"/>
      <c r="D211" s="73"/>
      <c r="E211" s="73"/>
      <c r="F211" s="73"/>
      <c r="G211" s="2"/>
      <c r="H211" s="60"/>
      <c r="I211" s="60"/>
      <c r="J211" s="60"/>
      <c r="K211" s="2"/>
      <c r="L211" s="60"/>
      <c r="M211" s="60"/>
    </row>
    <row r="212" spans="1:15" s="12" customFormat="1" ht="15.75" customHeight="1" x14ac:dyDescent="0.3">
      <c r="A212" s="81" t="s">
        <v>66</v>
      </c>
      <c r="B212" s="90"/>
      <c r="C212" s="90"/>
      <c r="D212" s="90"/>
      <c r="E212" s="90"/>
      <c r="F212" s="90"/>
      <c r="G212" s="82"/>
      <c r="I212" s="216" t="s">
        <v>43</v>
      </c>
      <c r="J212" s="217"/>
      <c r="K212" s="29"/>
      <c r="L212" s="146">
        <v>1</v>
      </c>
      <c r="M212" s="109"/>
      <c r="O212" s="12" t="s">
        <v>8</v>
      </c>
    </row>
    <row r="213" spans="1:15" ht="3.75" customHeight="1" x14ac:dyDescent="0.3">
      <c r="A213" s="60"/>
      <c r="B213" s="60"/>
      <c r="C213" s="60"/>
      <c r="D213" s="60"/>
      <c r="E213" s="60"/>
      <c r="F213" s="60"/>
      <c r="G213" s="2"/>
      <c r="H213" s="60"/>
      <c r="I213" s="60"/>
      <c r="J213" s="60"/>
      <c r="K213" s="2"/>
      <c r="L213" s="60"/>
      <c r="M213" s="60"/>
    </row>
    <row r="214" spans="1:15" x14ac:dyDescent="0.3">
      <c r="A214" s="81" t="s">
        <v>41</v>
      </c>
      <c r="B214" s="90"/>
      <c r="C214" s="82"/>
      <c r="D214" s="19"/>
      <c r="E214" s="81" t="s">
        <v>104</v>
      </c>
      <c r="F214" s="90"/>
      <c r="G214" s="82"/>
      <c r="H214" s="19"/>
      <c r="I214" s="81" t="s">
        <v>105</v>
      </c>
      <c r="J214" s="82"/>
      <c r="K214" s="26"/>
      <c r="L214" s="81" t="s">
        <v>97</v>
      </c>
      <c r="M214" s="82"/>
    </row>
    <row r="215" spans="1:15" ht="3.75" customHeight="1" x14ac:dyDescent="0.3">
      <c r="A215" s="13"/>
      <c r="B215" s="13"/>
      <c r="C215" s="13"/>
      <c r="D215" s="13"/>
      <c r="E215" s="13"/>
      <c r="F215" s="13"/>
      <c r="G215" s="2"/>
      <c r="H215" s="13"/>
      <c r="I215" s="13"/>
      <c r="J215" s="13"/>
      <c r="K215" s="2"/>
      <c r="L215" s="5"/>
      <c r="M215" s="5"/>
    </row>
    <row r="216" spans="1:15" x14ac:dyDescent="0.3">
      <c r="A216" s="133" t="s">
        <v>98</v>
      </c>
      <c r="B216" s="134"/>
      <c r="C216" s="135"/>
      <c r="D216" s="13"/>
      <c r="E216" s="79">
        <f>E193</f>
        <v>25.68</v>
      </c>
      <c r="F216" s="136"/>
      <c r="G216" s="80"/>
      <c r="H216" s="13"/>
      <c r="I216" s="99">
        <v>2</v>
      </c>
      <c r="J216" s="100"/>
      <c r="K216" s="2"/>
      <c r="L216" s="137">
        <f>E216*I216/12</f>
        <v>4.28</v>
      </c>
      <c r="M216" s="138"/>
    </row>
    <row r="217" spans="1:15" ht="3.75" customHeight="1" x14ac:dyDescent="0.3">
      <c r="A217" s="15"/>
      <c r="B217" s="15"/>
      <c r="C217" s="15"/>
      <c r="D217" s="15"/>
      <c r="E217" s="27"/>
      <c r="F217" s="27"/>
      <c r="G217" s="48"/>
      <c r="H217" s="13"/>
      <c r="I217" s="13"/>
      <c r="J217" s="13"/>
      <c r="K217" s="2"/>
      <c r="L217" s="28"/>
      <c r="M217" s="28"/>
    </row>
    <row r="218" spans="1:15" x14ac:dyDescent="0.3">
      <c r="A218" s="133" t="s">
        <v>99</v>
      </c>
      <c r="B218" s="134"/>
      <c r="C218" s="135"/>
      <c r="D218" s="13"/>
      <c r="E218" s="79">
        <f>E195</f>
        <v>59.21</v>
      </c>
      <c r="F218" s="136"/>
      <c r="G218" s="80"/>
      <c r="H218" s="13"/>
      <c r="I218" s="99">
        <v>4</v>
      </c>
      <c r="J218" s="100"/>
      <c r="K218" s="2"/>
      <c r="L218" s="137">
        <f>E218*I218/12</f>
        <v>19.736666666666668</v>
      </c>
      <c r="M218" s="138"/>
    </row>
    <row r="219" spans="1:15" ht="3.75" customHeight="1" x14ac:dyDescent="0.3">
      <c r="A219" s="15"/>
      <c r="B219" s="15"/>
      <c r="C219" s="15"/>
      <c r="D219" s="15"/>
      <c r="E219" s="20"/>
      <c r="F219" s="20"/>
      <c r="G219" s="48"/>
      <c r="H219" s="13"/>
      <c r="I219" s="13"/>
      <c r="J219" s="13"/>
      <c r="K219" s="2"/>
      <c r="L219" s="28"/>
      <c r="M219" s="28"/>
    </row>
    <row r="220" spans="1:15" x14ac:dyDescent="0.3">
      <c r="A220" s="133" t="s">
        <v>100</v>
      </c>
      <c r="B220" s="134"/>
      <c r="C220" s="135"/>
      <c r="D220" s="13"/>
      <c r="E220" s="79">
        <f>E197</f>
        <v>70.23</v>
      </c>
      <c r="F220" s="136"/>
      <c r="G220" s="80"/>
      <c r="H220" s="13"/>
      <c r="I220" s="99">
        <v>3</v>
      </c>
      <c r="J220" s="100"/>
      <c r="K220" s="2"/>
      <c r="L220" s="137">
        <f>E220*I220/12</f>
        <v>17.557500000000001</v>
      </c>
      <c r="M220" s="138"/>
    </row>
    <row r="221" spans="1:15" ht="3.75" customHeight="1" x14ac:dyDescent="0.3">
      <c r="A221" s="15"/>
      <c r="B221" s="15"/>
      <c r="C221" s="15"/>
      <c r="D221" s="15"/>
      <c r="E221" s="27"/>
      <c r="F221" s="27"/>
      <c r="G221" s="48"/>
      <c r="H221" s="13"/>
      <c r="I221" s="13"/>
      <c r="J221" s="13"/>
      <c r="K221" s="2"/>
      <c r="L221" s="28"/>
      <c r="M221" s="28"/>
    </row>
    <row r="222" spans="1:15" x14ac:dyDescent="0.3">
      <c r="A222" s="133" t="s">
        <v>101</v>
      </c>
      <c r="B222" s="134"/>
      <c r="C222" s="135"/>
      <c r="D222" s="13"/>
      <c r="E222" s="79">
        <f>E199</f>
        <v>59.21</v>
      </c>
      <c r="F222" s="136"/>
      <c r="G222" s="80"/>
      <c r="H222" s="13"/>
      <c r="I222" s="99">
        <v>4</v>
      </c>
      <c r="J222" s="100"/>
      <c r="K222" s="2"/>
      <c r="L222" s="137">
        <f>E222*I222/12</f>
        <v>19.736666666666668</v>
      </c>
      <c r="M222" s="138"/>
    </row>
    <row r="223" spans="1:15" ht="3.75" customHeight="1" x14ac:dyDescent="0.3">
      <c r="A223" s="15"/>
      <c r="B223" s="15"/>
      <c r="C223" s="15"/>
      <c r="D223" s="15"/>
      <c r="E223" s="20"/>
      <c r="F223" s="20"/>
      <c r="G223" s="48"/>
      <c r="H223" s="13"/>
      <c r="I223" s="13"/>
      <c r="J223" s="13"/>
      <c r="K223" s="2"/>
      <c r="L223" s="28"/>
      <c r="M223" s="28"/>
    </row>
    <row r="224" spans="1:15" x14ac:dyDescent="0.3">
      <c r="A224" s="133" t="s">
        <v>102</v>
      </c>
      <c r="B224" s="134"/>
      <c r="C224" s="135"/>
      <c r="D224" s="13"/>
      <c r="E224" s="79">
        <f>E201</f>
        <v>35.97</v>
      </c>
      <c r="F224" s="136"/>
      <c r="G224" s="80"/>
      <c r="H224" s="13"/>
      <c r="I224" s="99">
        <v>4</v>
      </c>
      <c r="J224" s="100"/>
      <c r="K224" s="2"/>
      <c r="L224" s="137">
        <f>E224*I224/12</f>
        <v>11.99</v>
      </c>
      <c r="M224" s="138"/>
    </row>
    <row r="225" spans="1:14" ht="3.75" customHeight="1" x14ac:dyDescent="0.3">
      <c r="A225" s="15"/>
      <c r="B225" s="15"/>
      <c r="C225" s="15"/>
      <c r="D225" s="15"/>
      <c r="E225" s="27"/>
      <c r="F225" s="27"/>
      <c r="G225" s="24"/>
      <c r="H225" s="13"/>
      <c r="I225" s="13"/>
      <c r="J225" s="13"/>
      <c r="K225" s="2"/>
      <c r="L225" s="28"/>
      <c r="M225" s="28"/>
    </row>
    <row r="226" spans="1:14" x14ac:dyDescent="0.3">
      <c r="A226" s="5"/>
      <c r="B226" s="5"/>
      <c r="C226" s="5"/>
      <c r="D226" s="5"/>
      <c r="E226" s="5"/>
      <c r="F226" s="5"/>
      <c r="G226" s="139" t="s">
        <v>109</v>
      </c>
      <c r="H226" s="140"/>
      <c r="I226" s="140"/>
      <c r="J226" s="141"/>
      <c r="K226" s="2"/>
      <c r="L226" s="137">
        <f>SUM(L216:M225)</f>
        <v>73.30083333333333</v>
      </c>
      <c r="M226" s="138"/>
    </row>
    <row r="227" spans="1:14" ht="3.75" customHeight="1" x14ac:dyDescent="0.3">
      <c r="A227" s="5"/>
      <c r="B227" s="5"/>
      <c r="C227" s="5"/>
      <c r="D227" s="5"/>
      <c r="E227" s="5"/>
      <c r="F227" s="5"/>
      <c r="G227" s="2"/>
      <c r="H227" s="5"/>
      <c r="I227" s="5"/>
      <c r="J227" s="5"/>
      <c r="K227" s="2"/>
      <c r="L227" s="5"/>
      <c r="M227" s="5"/>
    </row>
    <row r="228" spans="1:14" x14ac:dyDescent="0.3">
      <c r="A228" s="5"/>
      <c r="B228" s="5"/>
      <c r="C228" s="5"/>
      <c r="D228" s="5"/>
      <c r="E228" s="5"/>
      <c r="F228" s="5"/>
      <c r="G228" s="139" t="s">
        <v>107</v>
      </c>
      <c r="H228" s="140"/>
      <c r="I228" s="140"/>
      <c r="J228" s="141"/>
      <c r="K228" s="2"/>
      <c r="L228" s="142">
        <f>L226*L212</f>
        <v>73.30083333333333</v>
      </c>
      <c r="M228" s="143"/>
    </row>
    <row r="229" spans="1:14" ht="3.75" customHeight="1" x14ac:dyDescent="0.3">
      <c r="A229" s="73"/>
      <c r="B229" s="73"/>
      <c r="C229" s="73"/>
      <c r="D229" s="73"/>
      <c r="E229" s="73"/>
      <c r="F229" s="73"/>
      <c r="G229" s="2"/>
      <c r="H229" s="60"/>
      <c r="I229" s="60"/>
      <c r="J229" s="60"/>
      <c r="K229" s="2"/>
      <c r="L229" s="60"/>
      <c r="M229" s="60"/>
    </row>
    <row r="230" spans="1:14" x14ac:dyDescent="0.3">
      <c r="A230" s="130" t="s">
        <v>144</v>
      </c>
      <c r="B230" s="131"/>
      <c r="C230" s="131"/>
      <c r="D230" s="131"/>
      <c r="E230" s="131"/>
      <c r="F230" s="131"/>
      <c r="G230" s="131"/>
      <c r="H230" s="131"/>
      <c r="I230" s="131"/>
      <c r="J230" s="132"/>
      <c r="K230" s="2"/>
      <c r="L230" s="128">
        <f>L209+L228</f>
        <v>566.75416666666661</v>
      </c>
      <c r="M230" s="129"/>
    </row>
    <row r="231" spans="1:14" ht="3.75" customHeight="1" x14ac:dyDescent="0.3">
      <c r="A231" s="73"/>
      <c r="B231" s="73"/>
      <c r="C231" s="73"/>
      <c r="D231" s="73"/>
      <c r="E231" s="73"/>
      <c r="F231" s="73"/>
      <c r="G231" s="2"/>
      <c r="H231" s="60"/>
      <c r="I231" s="60"/>
      <c r="J231" s="60"/>
      <c r="K231" s="2"/>
      <c r="L231" s="60"/>
      <c r="M231" s="60"/>
    </row>
    <row r="232" spans="1:14" ht="3.75" customHeight="1" x14ac:dyDescent="0.3">
      <c r="A232" s="73"/>
      <c r="B232" s="73"/>
      <c r="C232" s="73"/>
      <c r="D232" s="73"/>
      <c r="E232" s="73"/>
      <c r="F232" s="73"/>
      <c r="G232" s="2"/>
      <c r="H232" s="60"/>
      <c r="I232" s="60"/>
      <c r="J232" s="60"/>
      <c r="K232" s="2"/>
      <c r="L232" s="60"/>
      <c r="M232" s="60"/>
    </row>
    <row r="233" spans="1:14" x14ac:dyDescent="0.3">
      <c r="A233" s="84" t="s">
        <v>112</v>
      </c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6"/>
    </row>
    <row r="234" spans="1:14" ht="3.75" customHeight="1" x14ac:dyDescent="0.3">
      <c r="A234" s="73"/>
      <c r="B234" s="73"/>
      <c r="C234" s="73"/>
      <c r="D234" s="73"/>
      <c r="E234" s="73"/>
      <c r="F234" s="73"/>
      <c r="G234" s="2"/>
      <c r="H234" s="60"/>
      <c r="I234" s="60"/>
      <c r="J234" s="60"/>
      <c r="K234" s="2"/>
      <c r="L234" s="60"/>
      <c r="M234" s="60"/>
    </row>
    <row r="235" spans="1:14" ht="15.75" customHeight="1" x14ac:dyDescent="0.3">
      <c r="A235" s="108" t="s">
        <v>127</v>
      </c>
      <c r="B235" s="146"/>
      <c r="C235" s="146"/>
      <c r="D235" s="31">
        <v>1</v>
      </c>
      <c r="E235" s="5"/>
      <c r="F235" s="108" t="s">
        <v>113</v>
      </c>
      <c r="G235" s="146"/>
      <c r="H235" s="146"/>
      <c r="I235" s="146"/>
      <c r="J235" s="146"/>
      <c r="K235" s="29" t="s">
        <v>114</v>
      </c>
      <c r="L235" s="144">
        <v>5919.58</v>
      </c>
      <c r="M235" s="145"/>
      <c r="N235" s="32"/>
    </row>
    <row r="236" spans="1:14" ht="3.75" customHeight="1" x14ac:dyDescent="0.3">
      <c r="A236" s="5"/>
      <c r="B236" s="5"/>
      <c r="C236" s="5"/>
      <c r="D236" s="5"/>
      <c r="E236" s="5"/>
      <c r="F236" s="5"/>
      <c r="G236" s="2"/>
      <c r="H236" s="5"/>
      <c r="I236" s="5"/>
      <c r="J236" s="5"/>
      <c r="K236" s="2"/>
      <c r="L236" s="5">
        <v>0</v>
      </c>
      <c r="M236" s="5"/>
    </row>
    <row r="237" spans="1:14" ht="30" customHeight="1" x14ac:dyDescent="0.3">
      <c r="A237" s="108" t="s">
        <v>119</v>
      </c>
      <c r="B237" s="146"/>
      <c r="C237" s="146"/>
      <c r="D237" s="146" t="s">
        <v>118</v>
      </c>
      <c r="E237" s="109"/>
      <c r="F237" s="5"/>
      <c r="G237" s="153" t="s">
        <v>117</v>
      </c>
      <c r="H237" s="154"/>
      <c r="I237" s="5"/>
      <c r="J237" s="30" t="s">
        <v>116</v>
      </c>
      <c r="K237" s="2"/>
      <c r="L237" s="153" t="s">
        <v>115</v>
      </c>
      <c r="M237" s="154"/>
    </row>
    <row r="238" spans="1:14" ht="3.75" customHeight="1" x14ac:dyDescent="0.3">
      <c r="A238" s="5"/>
      <c r="B238" s="5"/>
      <c r="C238" s="5"/>
      <c r="D238" s="5"/>
      <c r="E238" s="5"/>
      <c r="F238" s="5"/>
      <c r="G238" s="2"/>
      <c r="H238" s="5"/>
      <c r="I238" s="5"/>
      <c r="J238" s="5"/>
      <c r="K238" s="2"/>
      <c r="L238" s="5"/>
      <c r="M238" s="5"/>
    </row>
    <row r="239" spans="1:14" x14ac:dyDescent="0.3">
      <c r="A239" s="61" t="s">
        <v>120</v>
      </c>
      <c r="B239" s="62"/>
      <c r="C239" s="62"/>
      <c r="D239" s="140">
        <v>0.4</v>
      </c>
      <c r="E239" s="141"/>
      <c r="F239" s="5"/>
      <c r="G239" s="151">
        <v>4.49</v>
      </c>
      <c r="H239" s="152"/>
      <c r="I239" s="5"/>
      <c r="J239" s="34">
        <f>L235*D239*G239</f>
        <v>10631.56568</v>
      </c>
      <c r="K239" s="2"/>
      <c r="L239" s="147">
        <f>J239/L235</f>
        <v>1.796</v>
      </c>
      <c r="M239" s="148"/>
    </row>
    <row r="240" spans="1:14" ht="3.75" customHeight="1" x14ac:dyDescent="0.3">
      <c r="A240" s="5"/>
      <c r="B240" s="5"/>
      <c r="C240" s="5"/>
      <c r="D240" s="5"/>
      <c r="E240" s="5"/>
      <c r="F240" s="5"/>
      <c r="G240" s="2"/>
      <c r="H240" s="5"/>
      <c r="I240" s="5"/>
      <c r="J240" s="5"/>
      <c r="K240" s="2"/>
      <c r="L240" s="5"/>
      <c r="M240" s="5"/>
    </row>
    <row r="241" spans="1:13" x14ac:dyDescent="0.3">
      <c r="A241" s="61" t="s">
        <v>121</v>
      </c>
      <c r="B241" s="62"/>
      <c r="C241" s="62"/>
      <c r="D241" s="149">
        <v>0.01</v>
      </c>
      <c r="E241" s="150"/>
      <c r="F241" s="5"/>
      <c r="G241" s="151">
        <v>8.24</v>
      </c>
      <c r="H241" s="152"/>
      <c r="I241" s="5"/>
      <c r="J241" s="34">
        <f>L235*D241*G241</f>
        <v>487.773392</v>
      </c>
      <c r="K241" s="2"/>
      <c r="L241" s="147">
        <f>J241/L235</f>
        <v>8.2400000000000001E-2</v>
      </c>
      <c r="M241" s="148"/>
    </row>
    <row r="242" spans="1:13" ht="3.75" customHeight="1" x14ac:dyDescent="0.3">
      <c r="A242" s="5"/>
      <c r="B242" s="5"/>
      <c r="C242" s="5"/>
      <c r="D242" s="5"/>
      <c r="E242" s="5"/>
      <c r="F242" s="5"/>
      <c r="G242" s="2"/>
      <c r="H242" s="5"/>
      <c r="I242" s="5"/>
      <c r="J242" s="5"/>
      <c r="K242" s="2"/>
      <c r="L242" s="5"/>
      <c r="M242" s="5"/>
    </row>
    <row r="243" spans="1:13" x14ac:dyDescent="0.3">
      <c r="A243" s="61" t="s">
        <v>122</v>
      </c>
      <c r="B243" s="62"/>
      <c r="C243" s="62"/>
      <c r="D243" s="140">
        <v>77.19</v>
      </c>
      <c r="E243" s="141"/>
      <c r="F243" s="5"/>
      <c r="G243" s="151">
        <v>3.19</v>
      </c>
      <c r="H243" s="152"/>
      <c r="I243" s="5"/>
      <c r="J243" s="34">
        <f>G243*D243*D235</f>
        <v>246.23609999999999</v>
      </c>
      <c r="K243" s="2"/>
      <c r="L243" s="147">
        <f>J243/L235</f>
        <v>4.1596886941303264E-2</v>
      </c>
      <c r="M243" s="148"/>
    </row>
    <row r="244" spans="1:13" ht="3.75" customHeight="1" x14ac:dyDescent="0.3">
      <c r="A244" s="5"/>
      <c r="B244" s="5"/>
      <c r="C244" s="5"/>
      <c r="D244" s="5"/>
      <c r="E244" s="5"/>
      <c r="F244" s="5"/>
      <c r="G244" s="2"/>
      <c r="H244" s="5"/>
      <c r="I244" s="5"/>
      <c r="J244" s="5"/>
      <c r="K244" s="2"/>
      <c r="L244" s="5"/>
      <c r="M244" s="5"/>
    </row>
    <row r="245" spans="1:13" x14ac:dyDescent="0.3">
      <c r="A245" s="61" t="s">
        <v>123</v>
      </c>
      <c r="B245" s="62"/>
      <c r="C245" s="62"/>
      <c r="D245" s="155">
        <v>0.03</v>
      </c>
      <c r="E245" s="141"/>
      <c r="F245" s="5"/>
      <c r="G245" s="151">
        <v>355000</v>
      </c>
      <c r="H245" s="152"/>
      <c r="I245" s="5"/>
      <c r="J245" s="34">
        <f>D245*G245</f>
        <v>10650</v>
      </c>
      <c r="K245" s="2"/>
      <c r="L245" s="147">
        <f>J245/L235</f>
        <v>1.7991141263400443</v>
      </c>
      <c r="M245" s="148"/>
    </row>
    <row r="246" spans="1:13" ht="3.75" customHeight="1" x14ac:dyDescent="0.3">
      <c r="A246" s="5"/>
      <c r="B246" s="5"/>
      <c r="C246" s="5"/>
      <c r="D246" s="5"/>
      <c r="E246" s="5"/>
      <c r="F246" s="5"/>
      <c r="G246" s="24"/>
      <c r="H246" s="5"/>
      <c r="I246" s="5"/>
      <c r="J246" s="5"/>
      <c r="K246" s="2"/>
      <c r="L246" s="5"/>
      <c r="M246" s="5"/>
    </row>
    <row r="247" spans="1:13" x14ac:dyDescent="0.3">
      <c r="A247" s="61" t="s">
        <v>124</v>
      </c>
      <c r="B247" s="62"/>
      <c r="C247" s="62"/>
      <c r="D247" s="140">
        <v>4.0000000000000001E-3</v>
      </c>
      <c r="E247" s="141"/>
      <c r="F247" s="5"/>
      <c r="G247" s="151">
        <v>16.16</v>
      </c>
      <c r="H247" s="152"/>
      <c r="I247" s="5"/>
      <c r="J247" s="34">
        <f>L235*D247*G247</f>
        <v>382.64165120000001</v>
      </c>
      <c r="K247" s="2"/>
      <c r="L247" s="147">
        <f>J247/L235</f>
        <v>6.4640000000000003E-2</v>
      </c>
      <c r="M247" s="148"/>
    </row>
    <row r="248" spans="1:13" ht="3.75" customHeight="1" x14ac:dyDescent="0.3">
      <c r="A248" s="5"/>
      <c r="B248" s="5"/>
      <c r="C248" s="5"/>
      <c r="D248" s="5"/>
      <c r="E248" s="5"/>
      <c r="F248" s="5"/>
      <c r="G248" s="2"/>
      <c r="H248" s="5"/>
      <c r="I248" s="5"/>
      <c r="J248" s="5"/>
      <c r="K248" s="2"/>
      <c r="L248" s="5"/>
      <c r="M248" s="5"/>
    </row>
    <row r="249" spans="1:13" x14ac:dyDescent="0.3">
      <c r="A249" s="61" t="s">
        <v>125</v>
      </c>
      <c r="B249" s="62"/>
      <c r="C249" s="62"/>
      <c r="D249" s="156">
        <v>6.0000000000000002E-5</v>
      </c>
      <c r="E249" s="157"/>
      <c r="F249" s="5"/>
      <c r="G249" s="151">
        <v>1964.66</v>
      </c>
      <c r="H249" s="152"/>
      <c r="I249" s="5"/>
      <c r="J249" s="34">
        <f>L235*D249*G249</f>
        <v>697.79772256800004</v>
      </c>
      <c r="K249" s="2"/>
      <c r="L249" s="147">
        <f>J249/L235</f>
        <v>0.11787960000000001</v>
      </c>
      <c r="M249" s="148"/>
    </row>
    <row r="250" spans="1:13" ht="3.75" customHeight="1" x14ac:dyDescent="0.3">
      <c r="A250" s="73"/>
      <c r="B250" s="73"/>
      <c r="C250" s="73"/>
      <c r="D250" s="73"/>
      <c r="E250" s="73"/>
      <c r="F250" s="73"/>
      <c r="G250" s="2"/>
      <c r="H250" s="60"/>
      <c r="I250" s="60"/>
      <c r="J250" s="60"/>
      <c r="K250" s="2"/>
      <c r="L250" s="60"/>
      <c r="M250" s="60"/>
    </row>
    <row r="251" spans="1:13" x14ac:dyDescent="0.3">
      <c r="A251" s="61" t="s">
        <v>126</v>
      </c>
      <c r="B251" s="62"/>
      <c r="C251" s="62"/>
      <c r="D251" s="140">
        <v>1.4999999999999999E-4</v>
      </c>
      <c r="E251" s="141"/>
      <c r="F251" s="5"/>
      <c r="G251" s="151">
        <v>574.66</v>
      </c>
      <c r="H251" s="152"/>
      <c r="I251" s="5"/>
      <c r="J251" s="34">
        <f>L235*D251*G251</f>
        <v>510.26187641999991</v>
      </c>
      <c r="K251" s="2"/>
      <c r="L251" s="147">
        <f>J251/L235</f>
        <v>8.6198999999999984E-2</v>
      </c>
      <c r="M251" s="148"/>
    </row>
    <row r="252" spans="1:13" ht="3.75" customHeight="1" x14ac:dyDescent="0.3">
      <c r="A252" s="73"/>
      <c r="B252" s="73"/>
      <c r="C252" s="73"/>
      <c r="D252" s="73"/>
      <c r="E252" s="73"/>
      <c r="F252" s="73"/>
      <c r="G252" s="2"/>
      <c r="H252" s="60"/>
      <c r="I252" s="60"/>
      <c r="J252" s="60"/>
      <c r="K252" s="2"/>
      <c r="L252" s="60"/>
      <c r="M252" s="60"/>
    </row>
    <row r="253" spans="1:13" x14ac:dyDescent="0.3">
      <c r="A253" s="73"/>
      <c r="B253" s="73"/>
      <c r="C253" s="73"/>
      <c r="D253" s="73"/>
      <c r="E253" s="73"/>
      <c r="F253" s="73"/>
      <c r="G253" s="110" t="s">
        <v>128</v>
      </c>
      <c r="H253" s="111"/>
      <c r="I253" s="111"/>
      <c r="J253" s="111"/>
      <c r="K253" s="22"/>
      <c r="L253" s="158">
        <f>SUM(L239:M251)</f>
        <v>3.9878296132813476</v>
      </c>
      <c r="M253" s="117"/>
    </row>
    <row r="254" spans="1:13" ht="3.75" customHeight="1" x14ac:dyDescent="0.3">
      <c r="A254" s="73"/>
      <c r="B254" s="73"/>
      <c r="C254" s="73"/>
      <c r="D254" s="73"/>
      <c r="E254" s="73"/>
      <c r="F254" s="73"/>
      <c r="G254" s="2"/>
      <c r="H254" s="60"/>
      <c r="I254" s="60"/>
      <c r="J254" s="60"/>
      <c r="K254" s="2"/>
      <c r="L254" s="60"/>
      <c r="M254" s="60"/>
    </row>
    <row r="255" spans="1:13" x14ac:dyDescent="0.3">
      <c r="A255" s="130" t="s">
        <v>146</v>
      </c>
      <c r="B255" s="131"/>
      <c r="C255" s="131"/>
      <c r="D255" s="131"/>
      <c r="E255" s="131"/>
      <c r="F255" s="131"/>
      <c r="G255" s="131"/>
      <c r="H255" s="131"/>
      <c r="I255" s="131"/>
      <c r="J255" s="132"/>
      <c r="K255" s="2"/>
      <c r="L255" s="128">
        <f>L253*L235</f>
        <v>23606.276422187999</v>
      </c>
      <c r="M255" s="129"/>
    </row>
    <row r="256" spans="1:13" ht="3.75" customHeight="1" x14ac:dyDescent="0.3">
      <c r="A256" s="73"/>
      <c r="B256" s="73"/>
      <c r="C256" s="73"/>
      <c r="D256" s="73"/>
      <c r="E256" s="73"/>
      <c r="F256" s="73"/>
      <c r="G256" s="2"/>
      <c r="H256" s="60"/>
      <c r="I256" s="60"/>
      <c r="J256" s="60"/>
      <c r="K256" s="2"/>
      <c r="L256" s="60"/>
      <c r="M256" s="60"/>
    </row>
    <row r="257" spans="1:14" x14ac:dyDescent="0.3">
      <c r="A257" s="73"/>
      <c r="B257" s="73"/>
      <c r="C257" s="73"/>
      <c r="D257" s="73"/>
      <c r="E257" s="73"/>
      <c r="F257" s="73"/>
      <c r="G257" s="2"/>
      <c r="H257" s="60"/>
      <c r="I257" s="60"/>
      <c r="J257" s="60"/>
      <c r="K257" s="2"/>
      <c r="L257" s="60"/>
      <c r="M257" s="60"/>
    </row>
    <row r="258" spans="1:14" ht="3.75" customHeight="1" x14ac:dyDescent="0.3">
      <c r="A258" s="73"/>
      <c r="B258" s="73"/>
      <c r="C258" s="73"/>
      <c r="D258" s="73"/>
      <c r="E258" s="73"/>
      <c r="F258" s="73"/>
      <c r="G258" s="2"/>
      <c r="H258" s="60"/>
      <c r="I258" s="60"/>
      <c r="J258" s="60"/>
      <c r="K258" s="2"/>
      <c r="L258" s="60"/>
      <c r="M258" s="60"/>
    </row>
    <row r="259" spans="1:14" x14ac:dyDescent="0.3">
      <c r="A259" s="84" t="s">
        <v>129</v>
      </c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6"/>
    </row>
    <row r="260" spans="1:14" ht="3.75" customHeight="1" x14ac:dyDescent="0.3">
      <c r="A260" s="73"/>
      <c r="B260" s="73"/>
      <c r="C260" s="73"/>
      <c r="D260" s="73"/>
      <c r="E260" s="73"/>
      <c r="F260" s="73"/>
      <c r="G260" s="2"/>
      <c r="H260" s="60"/>
      <c r="I260" s="60"/>
      <c r="J260" s="60"/>
      <c r="K260" s="2"/>
      <c r="L260" s="60"/>
      <c r="M260" s="60"/>
    </row>
    <row r="261" spans="1:14" ht="15.75" customHeight="1" x14ac:dyDescent="0.3">
      <c r="A261" s="108" t="s">
        <v>139</v>
      </c>
      <c r="B261" s="146"/>
      <c r="C261" s="146"/>
      <c r="D261" s="31">
        <v>1</v>
      </c>
      <c r="E261" s="5"/>
      <c r="F261" s="94"/>
      <c r="G261" s="94"/>
      <c r="H261" s="94"/>
      <c r="I261" s="94"/>
      <c r="J261" s="94"/>
      <c r="K261" s="10"/>
      <c r="L261" s="161"/>
      <c r="M261" s="161"/>
      <c r="N261" s="32"/>
    </row>
    <row r="262" spans="1:14" ht="3.75" customHeight="1" x14ac:dyDescent="0.3">
      <c r="A262" s="73"/>
      <c r="B262" s="73"/>
      <c r="C262" s="73"/>
      <c r="D262" s="73"/>
      <c r="E262" s="73"/>
      <c r="F262" s="73"/>
      <c r="G262" s="2"/>
      <c r="H262" s="60"/>
      <c r="I262" s="60"/>
      <c r="J262" s="60"/>
      <c r="K262" s="2"/>
      <c r="L262" s="60"/>
      <c r="M262" s="60"/>
    </row>
    <row r="263" spans="1:14" x14ac:dyDescent="0.3">
      <c r="A263" s="160"/>
      <c r="B263" s="160"/>
      <c r="C263" s="160"/>
      <c r="D263" s="160"/>
      <c r="E263" s="160"/>
      <c r="F263" s="160"/>
      <c r="G263" s="160"/>
      <c r="H263" s="160"/>
      <c r="K263" s="39"/>
      <c r="L263" s="159" t="s">
        <v>4</v>
      </c>
      <c r="M263" s="159"/>
    </row>
    <row r="264" spans="1:14" ht="3.75" customHeight="1" x14ac:dyDescent="0.3">
      <c r="A264" s="73"/>
      <c r="B264" s="73"/>
      <c r="C264" s="73"/>
      <c r="D264" s="73"/>
      <c r="E264" s="73"/>
      <c r="F264" s="73"/>
      <c r="G264" s="2"/>
      <c r="H264" s="60"/>
      <c r="I264" s="60"/>
      <c r="J264" s="60"/>
      <c r="K264" s="2"/>
      <c r="L264" s="60"/>
      <c r="M264" s="60"/>
    </row>
    <row r="265" spans="1:14" x14ac:dyDescent="0.3">
      <c r="A265" s="164" t="s">
        <v>163</v>
      </c>
      <c r="B265" s="164"/>
      <c r="C265" s="164"/>
      <c r="D265" s="164"/>
      <c r="E265" s="164"/>
      <c r="F265" s="164"/>
      <c r="G265" s="164"/>
      <c r="H265" s="164"/>
      <c r="I265" s="164"/>
      <c r="J265" s="164"/>
      <c r="K265" s="33"/>
      <c r="L265" s="165">
        <v>291066.33</v>
      </c>
      <c r="M265" s="166"/>
    </row>
    <row r="266" spans="1:14" ht="3.75" customHeight="1" x14ac:dyDescent="0.3">
      <c r="A266" s="118"/>
      <c r="B266" s="118"/>
      <c r="C266" s="118"/>
      <c r="D266" s="118"/>
      <c r="E266" s="118"/>
      <c r="F266" s="118"/>
      <c r="G266" s="35"/>
      <c r="H266" s="118"/>
      <c r="I266" s="118"/>
      <c r="J266" s="118"/>
      <c r="K266" s="2"/>
      <c r="L266" s="60"/>
      <c r="M266" s="60"/>
    </row>
    <row r="267" spans="1:14" x14ac:dyDescent="0.3">
      <c r="A267" s="164" t="s">
        <v>130</v>
      </c>
      <c r="B267" s="164"/>
      <c r="C267" s="164"/>
      <c r="D267" s="164"/>
      <c r="E267" s="164"/>
      <c r="F267" s="164"/>
      <c r="G267" s="164"/>
      <c r="H267" s="164"/>
      <c r="I267" s="164"/>
      <c r="J267" s="164"/>
      <c r="K267" s="36"/>
      <c r="L267" s="162">
        <v>60</v>
      </c>
      <c r="M267" s="163"/>
    </row>
    <row r="268" spans="1:14" ht="3.75" customHeight="1" x14ac:dyDescent="0.3">
      <c r="A268" s="118"/>
      <c r="B268" s="118"/>
      <c r="C268" s="118"/>
      <c r="D268" s="118"/>
      <c r="E268" s="118"/>
      <c r="F268" s="118"/>
      <c r="G268" s="35"/>
      <c r="H268" s="118"/>
      <c r="I268" s="118"/>
      <c r="J268" s="118"/>
      <c r="K268" s="2"/>
      <c r="L268" s="118"/>
      <c r="M268" s="118"/>
    </row>
    <row r="269" spans="1:14" x14ac:dyDescent="0.3">
      <c r="A269" s="164" t="s">
        <v>131</v>
      </c>
      <c r="B269" s="164"/>
      <c r="C269" s="164"/>
      <c r="D269" s="164"/>
      <c r="E269" s="164"/>
      <c r="F269" s="164"/>
      <c r="G269" s="164"/>
      <c r="H269" s="164"/>
      <c r="I269" s="164"/>
      <c r="J269" s="164"/>
      <c r="K269" s="36"/>
      <c r="L269" s="169">
        <v>0.2</v>
      </c>
      <c r="M269" s="170"/>
    </row>
    <row r="270" spans="1:14" ht="3.75" customHeight="1" x14ac:dyDescent="0.3">
      <c r="A270" s="118"/>
      <c r="B270" s="118"/>
      <c r="C270" s="118"/>
      <c r="D270" s="118"/>
      <c r="E270" s="118"/>
      <c r="F270" s="118"/>
      <c r="G270" s="35"/>
      <c r="H270" s="118"/>
      <c r="I270" s="118"/>
      <c r="J270" s="118"/>
      <c r="K270" s="35"/>
      <c r="L270" s="118"/>
      <c r="M270" s="118"/>
    </row>
    <row r="271" spans="1:14" x14ac:dyDescent="0.3">
      <c r="A271" s="164" t="s">
        <v>132</v>
      </c>
      <c r="B271" s="164"/>
      <c r="C271" s="164"/>
      <c r="D271" s="164"/>
      <c r="E271" s="164"/>
      <c r="F271" s="164"/>
      <c r="G271" s="164"/>
      <c r="H271" s="164"/>
      <c r="I271" s="164"/>
      <c r="J271" s="164"/>
      <c r="K271" s="37"/>
      <c r="L271" s="167">
        <v>0.3</v>
      </c>
      <c r="M271" s="168"/>
    </row>
    <row r="272" spans="1:14" ht="3.75" customHeight="1" x14ac:dyDescent="0.3">
      <c r="A272" s="118"/>
      <c r="B272" s="118"/>
      <c r="C272" s="118"/>
      <c r="D272" s="118"/>
      <c r="E272" s="118"/>
      <c r="F272" s="118"/>
      <c r="G272" s="35"/>
      <c r="H272" s="118"/>
      <c r="I272" s="118"/>
      <c r="J272" s="118"/>
      <c r="K272" s="2"/>
      <c r="L272" s="60"/>
      <c r="M272" s="60"/>
    </row>
    <row r="273" spans="1:14" x14ac:dyDescent="0.3">
      <c r="A273" s="164" t="s">
        <v>133</v>
      </c>
      <c r="B273" s="164"/>
      <c r="C273" s="164"/>
      <c r="D273" s="164"/>
      <c r="E273" s="164"/>
      <c r="F273" s="164"/>
      <c r="G273" s="164"/>
      <c r="H273" s="164"/>
      <c r="I273" s="164"/>
      <c r="J273" s="164"/>
      <c r="K273" s="33"/>
      <c r="L273" s="137">
        <f>(L265*L271/L267)*D261</f>
        <v>1455.3316500000001</v>
      </c>
      <c r="M273" s="138"/>
    </row>
    <row r="274" spans="1:14" ht="3.75" customHeight="1" x14ac:dyDescent="0.3">
      <c r="A274" s="118"/>
      <c r="B274" s="118"/>
      <c r="C274" s="118"/>
      <c r="D274" s="118"/>
      <c r="E274" s="118"/>
      <c r="F274" s="118"/>
      <c r="G274" s="35"/>
      <c r="H274" s="118"/>
      <c r="I274" s="118"/>
      <c r="J274" s="118"/>
      <c r="K274" s="35"/>
      <c r="L274" s="118"/>
      <c r="M274" s="118"/>
    </row>
    <row r="275" spans="1:14" x14ac:dyDescent="0.3">
      <c r="A275" s="164" t="s">
        <v>134</v>
      </c>
      <c r="B275" s="164"/>
      <c r="C275" s="164"/>
      <c r="D275" s="164"/>
      <c r="E275" s="164"/>
      <c r="F275" s="164"/>
      <c r="G275" s="164"/>
      <c r="H275" s="164"/>
      <c r="I275" s="164"/>
      <c r="J275" s="164"/>
      <c r="K275" s="33"/>
      <c r="L275" s="137">
        <f>(L265-(L265*L269))*D261/L267</f>
        <v>3880.8844000000004</v>
      </c>
      <c r="M275" s="138"/>
    </row>
    <row r="276" spans="1:14" ht="3.75" customHeight="1" x14ac:dyDescent="0.3">
      <c r="A276" s="118"/>
      <c r="B276" s="118"/>
      <c r="C276" s="118"/>
      <c r="D276" s="118"/>
      <c r="E276" s="118"/>
      <c r="F276" s="118"/>
      <c r="G276" s="35"/>
      <c r="H276" s="118"/>
      <c r="I276" s="118"/>
      <c r="J276" s="118"/>
      <c r="K276" s="2"/>
      <c r="L276" s="60"/>
      <c r="M276" s="60"/>
    </row>
    <row r="277" spans="1:14" x14ac:dyDescent="0.3">
      <c r="A277" s="164" t="s">
        <v>178</v>
      </c>
      <c r="B277" s="164"/>
      <c r="C277" s="164"/>
      <c r="D277" s="164"/>
      <c r="E277" s="164"/>
      <c r="F277" s="164"/>
      <c r="G277" s="164"/>
      <c r="H277" s="164"/>
      <c r="I277" s="164"/>
      <c r="J277" s="164"/>
      <c r="K277" s="36"/>
      <c r="L277" s="171">
        <f>L265/60*D261</f>
        <v>4851.1055000000006</v>
      </c>
      <c r="M277" s="120"/>
    </row>
    <row r="278" spans="1:14" ht="3.75" customHeight="1" x14ac:dyDescent="0.3">
      <c r="A278" s="118"/>
      <c r="B278" s="118"/>
      <c r="C278" s="118"/>
      <c r="D278" s="118"/>
      <c r="E278" s="118"/>
      <c r="F278" s="118"/>
      <c r="G278" s="35"/>
      <c r="H278" s="118"/>
      <c r="I278" s="118"/>
      <c r="J278" s="118"/>
      <c r="K278" s="35"/>
      <c r="L278" s="118"/>
      <c r="M278" s="118"/>
    </row>
    <row r="279" spans="1:14" x14ac:dyDescent="0.3">
      <c r="A279" s="164" t="s">
        <v>136</v>
      </c>
      <c r="B279" s="164"/>
      <c r="C279" s="164"/>
      <c r="D279" s="164"/>
      <c r="E279" s="164"/>
      <c r="F279" s="164"/>
      <c r="G279" s="164"/>
      <c r="H279" s="164"/>
      <c r="I279" s="164"/>
      <c r="J279" s="164"/>
      <c r="K279" s="33"/>
      <c r="L279" s="137">
        <f>(PMT(L281,L267,L265)*D261*L267+(L265*D261))/L267 *(-1)</f>
        <v>816.7141424681322</v>
      </c>
      <c r="M279" s="138"/>
    </row>
    <row r="280" spans="1:14" ht="3.75" customHeight="1" x14ac:dyDescent="0.3">
      <c r="A280" s="118"/>
      <c r="B280" s="118"/>
      <c r="C280" s="118"/>
      <c r="D280" s="118"/>
      <c r="E280" s="118"/>
      <c r="F280" s="118"/>
      <c r="G280" s="35"/>
      <c r="H280" s="118"/>
      <c r="I280" s="118"/>
      <c r="J280" s="118"/>
      <c r="K280" s="35"/>
      <c r="L280" s="118"/>
      <c r="M280" s="118"/>
    </row>
    <row r="281" spans="1:14" x14ac:dyDescent="0.3">
      <c r="A281" s="164" t="s">
        <v>177</v>
      </c>
      <c r="B281" s="164"/>
      <c r="C281" s="164"/>
      <c r="D281" s="164"/>
      <c r="E281" s="164"/>
      <c r="F281" s="164"/>
      <c r="G281" s="164"/>
      <c r="H281" s="164"/>
      <c r="I281" s="164"/>
      <c r="J281" s="164"/>
      <c r="K281" s="33"/>
      <c r="L281" s="178">
        <v>5.2500000000000003E-3</v>
      </c>
      <c r="M281" s="166"/>
    </row>
    <row r="282" spans="1:14" ht="3.75" customHeight="1" x14ac:dyDescent="0.3">
      <c r="A282" s="118"/>
      <c r="B282" s="118"/>
      <c r="C282" s="118"/>
      <c r="D282" s="118"/>
      <c r="E282" s="118"/>
      <c r="F282" s="118"/>
      <c r="G282" s="35"/>
      <c r="H282" s="118"/>
      <c r="I282" s="118"/>
      <c r="J282" s="118"/>
      <c r="K282" s="35"/>
      <c r="L282" s="118"/>
      <c r="M282" s="118"/>
    </row>
    <row r="283" spans="1:14" x14ac:dyDescent="0.3">
      <c r="A283" s="164" t="s">
        <v>137</v>
      </c>
      <c r="B283" s="164"/>
      <c r="C283" s="164"/>
      <c r="D283" s="164"/>
      <c r="E283" s="164"/>
      <c r="F283" s="164"/>
      <c r="G283" s="164"/>
      <c r="H283" s="164"/>
      <c r="I283" s="164"/>
      <c r="J283" s="164"/>
      <c r="K283" s="33"/>
      <c r="L283" s="174">
        <f>L277+L279</f>
        <v>5667.8196424681328</v>
      </c>
      <c r="M283" s="175"/>
    </row>
    <row r="284" spans="1:14" ht="3.75" customHeight="1" x14ac:dyDescent="0.3">
      <c r="A284" s="118"/>
      <c r="B284" s="118"/>
      <c r="C284" s="118"/>
      <c r="D284" s="118"/>
      <c r="E284" s="118"/>
      <c r="F284" s="118"/>
      <c r="G284" s="35"/>
      <c r="H284" s="118"/>
      <c r="I284" s="118"/>
      <c r="J284" s="118"/>
      <c r="K284" s="35"/>
      <c r="L284" s="118"/>
      <c r="M284" s="118"/>
    </row>
    <row r="285" spans="1:14" x14ac:dyDescent="0.3">
      <c r="H285" s="176" t="s">
        <v>138</v>
      </c>
      <c r="I285" s="177"/>
      <c r="J285" s="177"/>
      <c r="K285" s="38"/>
      <c r="L285" s="172">
        <f>L283+L273+L275</f>
        <v>11004.035692468133</v>
      </c>
      <c r="M285" s="173"/>
    </row>
    <row r="287" spans="1:14" ht="3.75" customHeight="1" x14ac:dyDescent="0.3">
      <c r="A287" s="73"/>
      <c r="B287" s="73"/>
      <c r="C287" s="73"/>
      <c r="D287" s="73"/>
      <c r="E287" s="73"/>
      <c r="F287" s="73"/>
      <c r="G287" s="2"/>
      <c r="H287" s="60"/>
      <c r="I287" s="60"/>
      <c r="J287" s="60"/>
      <c r="K287" s="2"/>
      <c r="L287" s="60"/>
      <c r="M287" s="60"/>
    </row>
    <row r="288" spans="1:14" ht="15.75" customHeight="1" x14ac:dyDescent="0.3">
      <c r="A288" s="108" t="s">
        <v>140</v>
      </c>
      <c r="B288" s="146"/>
      <c r="C288" s="146"/>
      <c r="D288" s="31">
        <v>1</v>
      </c>
      <c r="E288" s="5"/>
      <c r="F288" s="94"/>
      <c r="G288" s="94"/>
      <c r="H288" s="94"/>
      <c r="I288" s="94"/>
      <c r="J288" s="94"/>
      <c r="K288" s="10"/>
      <c r="L288" s="161"/>
      <c r="M288" s="161"/>
      <c r="N288" s="32"/>
    </row>
    <row r="289" spans="1:13" ht="3.75" customHeight="1" x14ac:dyDescent="0.3">
      <c r="A289" s="73"/>
      <c r="B289" s="73"/>
      <c r="C289" s="73"/>
      <c r="D289" s="73"/>
      <c r="E289" s="73"/>
      <c r="F289" s="73"/>
      <c r="G289" s="2"/>
      <c r="H289" s="60"/>
      <c r="I289" s="60"/>
      <c r="J289" s="60"/>
      <c r="K289" s="2"/>
      <c r="L289" s="60"/>
      <c r="M289" s="60"/>
    </row>
    <row r="290" spans="1:13" x14ac:dyDescent="0.3">
      <c r="A290" s="160"/>
      <c r="B290" s="160"/>
      <c r="C290" s="160"/>
      <c r="D290" s="160"/>
      <c r="E290" s="160"/>
      <c r="F290" s="160"/>
      <c r="G290" s="160"/>
      <c r="H290" s="160"/>
      <c r="K290" s="39"/>
      <c r="L290" s="159" t="s">
        <v>4</v>
      </c>
      <c r="M290" s="159"/>
    </row>
    <row r="291" spans="1:13" ht="3.75" customHeight="1" x14ac:dyDescent="0.3">
      <c r="A291" s="73"/>
      <c r="B291" s="73"/>
      <c r="C291" s="73"/>
      <c r="D291" s="73"/>
      <c r="E291" s="73"/>
      <c r="F291" s="73"/>
      <c r="G291" s="2"/>
      <c r="H291" s="60"/>
      <c r="I291" s="60"/>
      <c r="J291" s="60"/>
      <c r="K291" s="2"/>
      <c r="L291" s="60"/>
      <c r="M291" s="60"/>
    </row>
    <row r="292" spans="1:13" x14ac:dyDescent="0.3">
      <c r="A292" s="164" t="s">
        <v>164</v>
      </c>
      <c r="B292" s="164"/>
      <c r="C292" s="164"/>
      <c r="D292" s="164"/>
      <c r="E292" s="164"/>
      <c r="F292" s="164"/>
      <c r="G292" s="164"/>
      <c r="H292" s="164"/>
      <c r="I292" s="164"/>
      <c r="J292" s="164"/>
      <c r="K292" s="33"/>
      <c r="L292" s="165">
        <v>89500</v>
      </c>
      <c r="M292" s="166"/>
    </row>
    <row r="293" spans="1:13" ht="3.75" customHeight="1" x14ac:dyDescent="0.3">
      <c r="A293" s="118"/>
      <c r="B293" s="118"/>
      <c r="C293" s="118"/>
      <c r="D293" s="118"/>
      <c r="E293" s="118"/>
      <c r="F293" s="118"/>
      <c r="G293" s="35"/>
      <c r="H293" s="118"/>
      <c r="I293" s="118"/>
      <c r="J293" s="118"/>
      <c r="K293" s="2"/>
      <c r="L293" s="60"/>
      <c r="M293" s="60"/>
    </row>
    <row r="294" spans="1:13" x14ac:dyDescent="0.3">
      <c r="A294" s="164" t="s">
        <v>130</v>
      </c>
      <c r="B294" s="164"/>
      <c r="C294" s="164"/>
      <c r="D294" s="164"/>
      <c r="E294" s="164"/>
      <c r="F294" s="164"/>
      <c r="G294" s="164"/>
      <c r="H294" s="164"/>
      <c r="I294" s="164"/>
      <c r="J294" s="164"/>
      <c r="K294" s="36"/>
      <c r="L294" s="162">
        <v>120</v>
      </c>
      <c r="M294" s="163"/>
    </row>
    <row r="295" spans="1:13" ht="3.75" customHeight="1" x14ac:dyDescent="0.3">
      <c r="A295" s="118"/>
      <c r="B295" s="118"/>
      <c r="C295" s="118"/>
      <c r="D295" s="118"/>
      <c r="E295" s="118"/>
      <c r="F295" s="118"/>
      <c r="G295" s="35"/>
      <c r="H295" s="118"/>
      <c r="I295" s="118"/>
      <c r="J295" s="118"/>
      <c r="K295" s="2"/>
      <c r="L295" s="118"/>
      <c r="M295" s="118"/>
    </row>
    <row r="296" spans="1:13" x14ac:dyDescent="0.3">
      <c r="A296" s="164" t="s">
        <v>131</v>
      </c>
      <c r="B296" s="164"/>
      <c r="C296" s="164"/>
      <c r="D296" s="164"/>
      <c r="E296" s="164"/>
      <c r="F296" s="164"/>
      <c r="G296" s="164"/>
      <c r="H296" s="164"/>
      <c r="I296" s="164"/>
      <c r="J296" s="164"/>
      <c r="K296" s="36"/>
      <c r="L296" s="169">
        <v>0.1</v>
      </c>
      <c r="M296" s="170"/>
    </row>
    <row r="297" spans="1:13" ht="3.75" customHeight="1" x14ac:dyDescent="0.3">
      <c r="A297" s="118"/>
      <c r="B297" s="118"/>
      <c r="C297" s="118"/>
      <c r="D297" s="118"/>
      <c r="E297" s="118"/>
      <c r="F297" s="118"/>
      <c r="G297" s="35"/>
      <c r="H297" s="118"/>
      <c r="I297" s="118"/>
      <c r="J297" s="118"/>
      <c r="K297" s="35"/>
      <c r="L297" s="118"/>
      <c r="M297" s="118"/>
    </row>
    <row r="298" spans="1:13" x14ac:dyDescent="0.3">
      <c r="A298" s="164" t="s">
        <v>132</v>
      </c>
      <c r="B298" s="164"/>
      <c r="C298" s="164"/>
      <c r="D298" s="164"/>
      <c r="E298" s="164"/>
      <c r="F298" s="164"/>
      <c r="G298" s="164"/>
      <c r="H298" s="164"/>
      <c r="I298" s="164"/>
      <c r="J298" s="164"/>
      <c r="K298" s="37"/>
      <c r="L298" s="167">
        <v>0.6</v>
      </c>
      <c r="M298" s="168"/>
    </row>
    <row r="299" spans="1:13" ht="3.75" customHeight="1" x14ac:dyDescent="0.3">
      <c r="A299" s="118"/>
      <c r="B299" s="118"/>
      <c r="C299" s="118"/>
      <c r="D299" s="118"/>
      <c r="E299" s="118"/>
      <c r="F299" s="118"/>
      <c r="G299" s="35"/>
      <c r="H299" s="118"/>
      <c r="I299" s="118"/>
      <c r="J299" s="118"/>
      <c r="K299" s="2"/>
      <c r="L299" s="60"/>
      <c r="M299" s="60"/>
    </row>
    <row r="300" spans="1:13" x14ac:dyDescent="0.3">
      <c r="A300" s="164" t="s">
        <v>133</v>
      </c>
      <c r="B300" s="164"/>
      <c r="C300" s="164"/>
      <c r="D300" s="164"/>
      <c r="E300" s="164"/>
      <c r="F300" s="164"/>
      <c r="G300" s="164"/>
      <c r="H300" s="164"/>
      <c r="I300" s="164"/>
      <c r="J300" s="164"/>
      <c r="K300" s="33"/>
      <c r="L300" s="137">
        <f>(L292*L298/L294)*D288</f>
        <v>447.5</v>
      </c>
      <c r="M300" s="138"/>
    </row>
    <row r="301" spans="1:13" ht="3.75" customHeight="1" x14ac:dyDescent="0.3">
      <c r="A301" s="118"/>
      <c r="B301" s="118"/>
      <c r="C301" s="118"/>
      <c r="D301" s="118"/>
      <c r="E301" s="118"/>
      <c r="F301" s="118"/>
      <c r="G301" s="35"/>
      <c r="H301" s="118"/>
      <c r="I301" s="118"/>
      <c r="J301" s="118"/>
      <c r="K301" s="35"/>
      <c r="L301" s="118"/>
      <c r="M301" s="118"/>
    </row>
    <row r="302" spans="1:13" x14ac:dyDescent="0.3">
      <c r="A302" s="164" t="s">
        <v>134</v>
      </c>
      <c r="B302" s="164"/>
      <c r="C302" s="164"/>
      <c r="D302" s="164"/>
      <c r="E302" s="164"/>
      <c r="F302" s="164"/>
      <c r="G302" s="164"/>
      <c r="H302" s="164"/>
      <c r="I302" s="164"/>
      <c r="J302" s="164"/>
      <c r="K302" s="33"/>
      <c r="L302" s="137">
        <f>(L292-(L292*L296))*D288/L294</f>
        <v>671.25</v>
      </c>
      <c r="M302" s="138"/>
    </row>
    <row r="303" spans="1:13" ht="3.75" customHeight="1" x14ac:dyDescent="0.3">
      <c r="A303" s="118"/>
      <c r="B303" s="118"/>
      <c r="C303" s="118"/>
      <c r="D303" s="118"/>
      <c r="E303" s="118"/>
      <c r="F303" s="118"/>
      <c r="G303" s="35"/>
      <c r="H303" s="118"/>
      <c r="I303" s="118"/>
      <c r="J303" s="118"/>
      <c r="K303" s="2"/>
      <c r="L303" s="60"/>
      <c r="M303" s="60"/>
    </row>
    <row r="304" spans="1:13" x14ac:dyDescent="0.3">
      <c r="A304" s="164" t="s">
        <v>135</v>
      </c>
      <c r="B304" s="164"/>
      <c r="C304" s="164"/>
      <c r="D304" s="164"/>
      <c r="E304" s="164"/>
      <c r="F304" s="164"/>
      <c r="G304" s="164"/>
      <c r="H304" s="164"/>
      <c r="I304" s="164"/>
      <c r="J304" s="164"/>
      <c r="K304" s="36"/>
      <c r="L304" s="171">
        <f>L292/120*D288</f>
        <v>745.83333333333337</v>
      </c>
      <c r="M304" s="120"/>
    </row>
    <row r="305" spans="1:13" ht="3.75" customHeight="1" x14ac:dyDescent="0.3">
      <c r="A305" s="118"/>
      <c r="B305" s="118"/>
      <c r="C305" s="118"/>
      <c r="D305" s="118"/>
      <c r="E305" s="118"/>
      <c r="F305" s="118"/>
      <c r="G305" s="35"/>
      <c r="H305" s="118"/>
      <c r="I305" s="118"/>
      <c r="J305" s="118"/>
      <c r="K305" s="35"/>
      <c r="L305" s="118"/>
      <c r="M305" s="118"/>
    </row>
    <row r="306" spans="1:13" x14ac:dyDescent="0.3">
      <c r="A306" s="164" t="s">
        <v>136</v>
      </c>
      <c r="B306" s="164"/>
      <c r="C306" s="164"/>
      <c r="D306" s="164"/>
      <c r="E306" s="164"/>
      <c r="F306" s="164"/>
      <c r="G306" s="164"/>
      <c r="H306" s="164"/>
      <c r="I306" s="164"/>
      <c r="J306" s="164"/>
      <c r="K306" s="33"/>
      <c r="L306" s="137">
        <f>(PMT(L308,L294,L292)*D288*L294+(L292*D288))/L294 *(-1)</f>
        <v>261.33711514368599</v>
      </c>
      <c r="M306" s="138"/>
    </row>
    <row r="307" spans="1:13" ht="3.75" customHeight="1" x14ac:dyDescent="0.3">
      <c r="A307" s="118"/>
      <c r="B307" s="118"/>
      <c r="C307" s="118"/>
      <c r="D307" s="118"/>
      <c r="E307" s="118"/>
      <c r="F307" s="118"/>
      <c r="G307" s="35"/>
      <c r="H307" s="118"/>
      <c r="I307" s="118"/>
      <c r="J307" s="118"/>
      <c r="K307" s="35"/>
      <c r="L307" s="118"/>
      <c r="M307" s="118"/>
    </row>
    <row r="308" spans="1:13" x14ac:dyDescent="0.3">
      <c r="A308" s="164" t="s">
        <v>177</v>
      </c>
      <c r="B308" s="164"/>
      <c r="C308" s="164"/>
      <c r="D308" s="164"/>
      <c r="E308" s="164"/>
      <c r="F308" s="164"/>
      <c r="G308" s="164"/>
      <c r="H308" s="164"/>
      <c r="I308" s="164"/>
      <c r="J308" s="164"/>
      <c r="K308" s="33"/>
      <c r="L308" s="178">
        <v>5.2500000000000003E-3</v>
      </c>
      <c r="M308" s="166"/>
    </row>
    <row r="309" spans="1:13" ht="3.75" customHeight="1" x14ac:dyDescent="0.3">
      <c r="A309" s="118"/>
      <c r="B309" s="118"/>
      <c r="C309" s="118"/>
      <c r="D309" s="118"/>
      <c r="E309" s="118"/>
      <c r="F309" s="118"/>
      <c r="G309" s="35"/>
      <c r="H309" s="118"/>
      <c r="I309" s="118"/>
      <c r="J309" s="118"/>
      <c r="K309" s="35"/>
      <c r="L309" s="118"/>
      <c r="M309" s="118"/>
    </row>
    <row r="310" spans="1:13" x14ac:dyDescent="0.3">
      <c r="A310" s="164" t="s">
        <v>137</v>
      </c>
      <c r="B310" s="164"/>
      <c r="C310" s="164"/>
      <c r="D310" s="164"/>
      <c r="E310" s="164"/>
      <c r="F310" s="164"/>
      <c r="G310" s="164"/>
      <c r="H310" s="164"/>
      <c r="I310" s="164"/>
      <c r="J310" s="164"/>
      <c r="K310" s="33"/>
      <c r="L310" s="174">
        <f>L304+L306</f>
        <v>1007.1704484770194</v>
      </c>
      <c r="M310" s="175"/>
    </row>
    <row r="311" spans="1:13" ht="3.75" customHeight="1" x14ac:dyDescent="0.3">
      <c r="A311" s="118"/>
      <c r="B311" s="118"/>
      <c r="C311" s="118"/>
      <c r="D311" s="118"/>
      <c r="E311" s="118"/>
      <c r="F311" s="118"/>
      <c r="G311" s="35"/>
      <c r="H311" s="118"/>
      <c r="I311" s="118"/>
      <c r="J311" s="118"/>
      <c r="K311" s="35"/>
      <c r="L311" s="118"/>
      <c r="M311" s="118"/>
    </row>
    <row r="312" spans="1:13" x14ac:dyDescent="0.3">
      <c r="H312" s="176" t="s">
        <v>138</v>
      </c>
      <c r="I312" s="177"/>
      <c r="J312" s="177"/>
      <c r="K312" s="38"/>
      <c r="L312" s="172">
        <f>L310+L300+L302</f>
        <v>2125.9204484770194</v>
      </c>
      <c r="M312" s="173"/>
    </row>
    <row r="313" spans="1:13" ht="3.75" customHeight="1" x14ac:dyDescent="0.3">
      <c r="A313" s="73"/>
      <c r="B313" s="73"/>
      <c r="C313" s="73"/>
      <c r="D313" s="73"/>
      <c r="E313" s="73"/>
      <c r="F313" s="73"/>
      <c r="G313" s="2"/>
      <c r="H313" s="60"/>
      <c r="I313" s="60"/>
      <c r="J313" s="60"/>
      <c r="K313" s="2"/>
      <c r="L313" s="60"/>
      <c r="M313" s="60"/>
    </row>
    <row r="314" spans="1:13" x14ac:dyDescent="0.3">
      <c r="A314" s="130" t="s">
        <v>147</v>
      </c>
      <c r="B314" s="131"/>
      <c r="C314" s="131"/>
      <c r="D314" s="131"/>
      <c r="E314" s="131"/>
      <c r="F314" s="131"/>
      <c r="G314" s="131"/>
      <c r="H314" s="131"/>
      <c r="I314" s="131"/>
      <c r="J314" s="132"/>
      <c r="K314" s="2"/>
      <c r="L314" s="128">
        <f>L312+L285</f>
        <v>13129.956140945153</v>
      </c>
      <c r="M314" s="129"/>
    </row>
    <row r="316" spans="1:13" x14ac:dyDescent="0.3">
      <c r="A316" s="84" t="s">
        <v>141</v>
      </c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6"/>
    </row>
    <row r="317" spans="1:13" ht="3.75" customHeight="1" x14ac:dyDescent="0.3">
      <c r="A317" s="182"/>
      <c r="B317" s="182"/>
      <c r="C317" s="182"/>
      <c r="D317" s="182"/>
      <c r="E317" s="182"/>
      <c r="F317" s="182"/>
      <c r="G317" s="2"/>
      <c r="H317" s="179"/>
      <c r="I317" s="179"/>
      <c r="J317" s="179"/>
      <c r="K317" s="2"/>
      <c r="L317" s="179"/>
      <c r="M317" s="179"/>
    </row>
    <row r="318" spans="1:13" x14ac:dyDescent="0.3">
      <c r="A318" s="81" t="s">
        <v>142</v>
      </c>
      <c r="B318" s="90"/>
      <c r="C318" s="90"/>
      <c r="D318" s="90"/>
      <c r="E318" s="82"/>
      <c r="F318" s="8"/>
      <c r="G318" s="90" t="s">
        <v>143</v>
      </c>
      <c r="H318" s="90"/>
      <c r="I318" s="90"/>
      <c r="J318" s="82"/>
      <c r="L318" s="81" t="s">
        <v>69</v>
      </c>
      <c r="M318" s="82"/>
    </row>
    <row r="319" spans="1:13" ht="3.75" customHeight="1" x14ac:dyDescent="0.3">
      <c r="A319" s="73"/>
      <c r="B319" s="73"/>
      <c r="C319" s="73"/>
      <c r="D319" s="73"/>
      <c r="E319" s="73"/>
      <c r="F319" s="73"/>
      <c r="G319" s="2"/>
      <c r="H319" s="179"/>
      <c r="I319" s="179"/>
      <c r="J319" s="179"/>
      <c r="K319" s="2"/>
      <c r="L319" s="179"/>
      <c r="M319" s="179"/>
    </row>
    <row r="320" spans="1:13" x14ac:dyDescent="0.3">
      <c r="A320" s="133" t="str">
        <f>A157</f>
        <v>Total Geral Mão de Obra</v>
      </c>
      <c r="B320" s="134"/>
      <c r="C320" s="134"/>
      <c r="D320" s="134"/>
      <c r="E320" s="135"/>
      <c r="F320" s="12"/>
      <c r="G320" s="183">
        <f>H157</f>
        <v>18575.067040000002</v>
      </c>
      <c r="H320" s="184"/>
      <c r="I320" s="184"/>
      <c r="J320" s="100"/>
      <c r="K320" s="18"/>
      <c r="L320" s="180">
        <f>G320/G$334</f>
        <v>0.22354961259877051</v>
      </c>
      <c r="M320" s="181"/>
    </row>
    <row r="321" spans="1:13" ht="3.75" customHeight="1" x14ac:dyDescent="0.3">
      <c r="A321" s="73"/>
      <c r="B321" s="73"/>
      <c r="C321" s="73"/>
      <c r="D321" s="73"/>
      <c r="E321" s="73"/>
      <c r="F321" s="73"/>
      <c r="G321" s="2"/>
      <c r="H321" s="179"/>
      <c r="I321" s="179"/>
      <c r="J321" s="179"/>
      <c r="K321" s="2"/>
      <c r="L321" s="179"/>
      <c r="M321" s="179"/>
    </row>
    <row r="322" spans="1:13" x14ac:dyDescent="0.3">
      <c r="A322" s="133" t="str">
        <f>A183</f>
        <v>Total Despesas Indiretas</v>
      </c>
      <c r="B322" s="134"/>
      <c r="C322" s="134"/>
      <c r="D322" s="134"/>
      <c r="E322" s="135"/>
      <c r="F322" s="12"/>
      <c r="G322" s="183">
        <f>L183</f>
        <v>6200</v>
      </c>
      <c r="H322" s="184"/>
      <c r="I322" s="184"/>
      <c r="J322" s="100"/>
      <c r="K322" s="18"/>
      <c r="L322" s="180">
        <f>G322/G334</f>
        <v>7.4616559667198754E-2</v>
      </c>
      <c r="M322" s="181"/>
    </row>
    <row r="323" spans="1:13" ht="3.75" customHeight="1" x14ac:dyDescent="0.3">
      <c r="A323" s="73"/>
      <c r="B323" s="73"/>
      <c r="C323" s="73"/>
      <c r="D323" s="73"/>
      <c r="E323" s="73"/>
      <c r="F323" s="73"/>
      <c r="G323" s="2"/>
      <c r="H323" s="179"/>
      <c r="I323" s="179"/>
      <c r="J323" s="179"/>
      <c r="K323" s="2"/>
      <c r="L323" s="179"/>
      <c r="M323" s="179"/>
    </row>
    <row r="324" spans="1:13" x14ac:dyDescent="0.3">
      <c r="A324" s="133" t="str">
        <f>A230</f>
        <v>Total Uniformes e Equipamentos de Segurança</v>
      </c>
      <c r="B324" s="134"/>
      <c r="C324" s="134"/>
      <c r="D324" s="134"/>
      <c r="E324" s="135"/>
      <c r="F324" s="12"/>
      <c r="G324" s="183">
        <f>L230</f>
        <v>566.75416666666661</v>
      </c>
      <c r="H324" s="184"/>
      <c r="I324" s="184"/>
      <c r="J324" s="100"/>
      <c r="K324" s="18"/>
      <c r="L324" s="180">
        <f>G324/G334</f>
        <v>6.820846144147877E-3</v>
      </c>
      <c r="M324" s="181"/>
    </row>
    <row r="325" spans="1:13" ht="3.75" customHeight="1" x14ac:dyDescent="0.3">
      <c r="A325" s="73"/>
      <c r="B325" s="73"/>
      <c r="C325" s="73"/>
      <c r="D325" s="73"/>
      <c r="E325" s="73"/>
      <c r="F325" s="73"/>
      <c r="G325" s="2"/>
      <c r="H325" s="179"/>
      <c r="I325" s="179"/>
      <c r="J325" s="179"/>
      <c r="K325" s="2"/>
      <c r="L325" s="179"/>
      <c r="M325" s="179"/>
    </row>
    <row r="326" spans="1:13" x14ac:dyDescent="0.3">
      <c r="A326" s="133" t="str">
        <f>A255</f>
        <v>Total Manutenção Mensal da Frota</v>
      </c>
      <c r="B326" s="134"/>
      <c r="C326" s="134"/>
      <c r="D326" s="134"/>
      <c r="E326" s="135"/>
      <c r="F326" s="12"/>
      <c r="G326" s="183">
        <f>L255</f>
        <v>23606.276422187999</v>
      </c>
      <c r="H326" s="184"/>
      <c r="I326" s="184"/>
      <c r="J326" s="100"/>
      <c r="K326" s="18"/>
      <c r="L326" s="180">
        <f>G326/G334</f>
        <v>0.28409986018977068</v>
      </c>
      <c r="M326" s="181"/>
    </row>
    <row r="327" spans="1:13" ht="3.75" customHeight="1" x14ac:dyDescent="0.3">
      <c r="A327" s="73"/>
      <c r="B327" s="73"/>
      <c r="C327" s="73"/>
      <c r="D327" s="73"/>
      <c r="E327" s="73"/>
      <c r="F327" s="73"/>
      <c r="G327" s="2"/>
      <c r="H327" s="179"/>
      <c r="I327" s="179"/>
      <c r="J327" s="179"/>
      <c r="K327" s="2"/>
      <c r="L327" s="179"/>
      <c r="M327" s="179"/>
    </row>
    <row r="328" spans="1:13" x14ac:dyDescent="0.3">
      <c r="A328" s="133" t="str">
        <f>A314</f>
        <v>Total do Custo Mensal da Frota</v>
      </c>
      <c r="B328" s="134"/>
      <c r="C328" s="134"/>
      <c r="D328" s="134"/>
      <c r="E328" s="135"/>
      <c r="F328" s="12"/>
      <c r="G328" s="183">
        <f>L314</f>
        <v>13129.956140945153</v>
      </c>
      <c r="H328" s="184"/>
      <c r="I328" s="184"/>
      <c r="J328" s="100"/>
      <c r="K328" s="18"/>
      <c r="L328" s="180">
        <f>G328/G334</f>
        <v>0.15801808964815109</v>
      </c>
      <c r="M328" s="181"/>
    </row>
    <row r="329" spans="1:13" ht="3.75" customHeight="1" x14ac:dyDescent="0.3">
      <c r="A329" s="73"/>
      <c r="B329" s="73"/>
      <c r="C329" s="73"/>
      <c r="D329" s="73"/>
      <c r="E329" s="73"/>
      <c r="F329" s="73"/>
      <c r="G329" s="2"/>
      <c r="H329" s="179"/>
      <c r="I329" s="179"/>
      <c r="J329" s="179"/>
      <c r="K329" s="2"/>
      <c r="L329" s="179"/>
      <c r="M329" s="179"/>
    </row>
    <row r="330" spans="1:13" x14ac:dyDescent="0.3">
      <c r="A330" s="187" t="s">
        <v>148</v>
      </c>
      <c r="B330" s="188"/>
      <c r="C330" s="188"/>
      <c r="D330" s="188"/>
      <c r="E330" s="189"/>
      <c r="F330" s="12"/>
      <c r="G330" s="190">
        <f>SUM(G320:J328)</f>
        <v>62078.053769799822</v>
      </c>
      <c r="H330" s="127"/>
      <c r="I330" s="127"/>
      <c r="J330" s="117"/>
      <c r="K330" s="18"/>
      <c r="L330" s="185">
        <f>G330/G334</f>
        <v>0.74710496824803896</v>
      </c>
      <c r="M330" s="186"/>
    </row>
    <row r="331" spans="1:13" ht="3.75" customHeight="1" x14ac:dyDescent="0.3">
      <c r="A331" s="73"/>
      <c r="B331" s="73"/>
      <c r="C331" s="73"/>
      <c r="D331" s="73"/>
      <c r="E331" s="73"/>
      <c r="F331" s="73"/>
      <c r="G331" s="2"/>
      <c r="H331" s="119">
        <f>+G330</f>
        <v>62078.053769799822</v>
      </c>
      <c r="I331" s="179"/>
      <c r="J331" s="179"/>
      <c r="K331" s="2"/>
      <c r="L331" s="179"/>
      <c r="M331" s="179"/>
    </row>
    <row r="332" spans="1:13" x14ac:dyDescent="0.3">
      <c r="A332" s="133" t="s">
        <v>165</v>
      </c>
      <c r="B332" s="134"/>
      <c r="C332" s="135"/>
      <c r="D332" s="13"/>
      <c r="E332" s="53">
        <v>33.85</v>
      </c>
      <c r="F332" s="12"/>
      <c r="G332" s="183">
        <f>E332*H331/100</f>
        <v>21013.421201077239</v>
      </c>
      <c r="H332" s="184"/>
      <c r="I332" s="184"/>
      <c r="J332" s="100"/>
      <c r="K332" s="18"/>
      <c r="L332" s="180">
        <f>(G332)/G334</f>
        <v>0.25289503175196115</v>
      </c>
      <c r="M332" s="181"/>
    </row>
    <row r="333" spans="1:13" ht="3.75" customHeight="1" x14ac:dyDescent="0.3">
      <c r="A333" s="73"/>
      <c r="B333" s="73"/>
      <c r="C333" s="73"/>
      <c r="D333" s="73"/>
      <c r="E333" s="73"/>
      <c r="F333" s="73"/>
      <c r="G333" s="2"/>
      <c r="H333" s="179"/>
      <c r="I333" s="179"/>
      <c r="J333" s="179"/>
      <c r="K333" s="2"/>
      <c r="L333" s="179"/>
      <c r="M333" s="179"/>
    </row>
    <row r="334" spans="1:13" x14ac:dyDescent="0.3">
      <c r="A334" s="187" t="s">
        <v>68</v>
      </c>
      <c r="B334" s="188"/>
      <c r="C334" s="188"/>
      <c r="D334" s="188"/>
      <c r="E334" s="189"/>
      <c r="F334" s="12"/>
      <c r="G334" s="190">
        <f>G330+G332</f>
        <v>83091.474970877054</v>
      </c>
      <c r="H334" s="127"/>
      <c r="I334" s="127"/>
      <c r="J334" s="117"/>
      <c r="K334" s="18"/>
      <c r="L334" s="191">
        <f>L330+L332</f>
        <v>1</v>
      </c>
      <c r="M334" s="117"/>
    </row>
    <row r="335" spans="1:13" ht="3.75" customHeight="1" x14ac:dyDescent="0.3">
      <c r="A335" s="73"/>
      <c r="B335" s="73"/>
      <c r="C335" s="73"/>
      <c r="D335" s="73"/>
      <c r="E335" s="73"/>
      <c r="F335" s="73"/>
      <c r="G335" s="2"/>
      <c r="H335" s="60"/>
      <c r="I335" s="60"/>
      <c r="J335" s="60"/>
      <c r="K335" s="2"/>
      <c r="L335" s="89"/>
      <c r="M335" s="89"/>
    </row>
    <row r="336" spans="1:13" x14ac:dyDescent="0.3">
      <c r="A336" s="81" t="s">
        <v>149</v>
      </c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82"/>
    </row>
    <row r="337" spans="1:13" ht="3.75" customHeight="1" x14ac:dyDescent="0.3">
      <c r="A337" s="60"/>
      <c r="B337" s="60"/>
      <c r="C337" s="60"/>
      <c r="D337" s="60"/>
      <c r="E337" s="60"/>
      <c r="F337" s="60"/>
      <c r="G337" s="2"/>
      <c r="H337" s="60"/>
      <c r="I337" s="60"/>
      <c r="J337" s="60"/>
      <c r="K337" s="2"/>
      <c r="L337" s="60"/>
      <c r="M337" s="60"/>
    </row>
    <row r="338" spans="1:13" x14ac:dyDescent="0.3">
      <c r="A338" s="61" t="s">
        <v>150</v>
      </c>
      <c r="B338" s="62"/>
      <c r="C338" s="63"/>
      <c r="D338" s="5"/>
      <c r="E338" s="88">
        <v>0</v>
      </c>
      <c r="F338" s="192"/>
      <c r="G338" s="5"/>
      <c r="H338" s="61" t="s">
        <v>151</v>
      </c>
      <c r="I338" s="62"/>
      <c r="J338" s="63"/>
      <c r="K338" s="2"/>
      <c r="L338" s="70">
        <v>6.4999999999999997E-3</v>
      </c>
      <c r="M338" s="71"/>
    </row>
    <row r="339" spans="1:13" ht="3.75" customHeight="1" x14ac:dyDescent="0.3">
      <c r="A339" s="5"/>
      <c r="B339" s="5"/>
      <c r="C339" s="5"/>
      <c r="D339" s="2"/>
      <c r="E339" s="5"/>
      <c r="F339" s="5"/>
      <c r="G339" s="2"/>
      <c r="H339" s="5"/>
      <c r="I339" s="5"/>
      <c r="J339" s="5"/>
      <c r="K339" s="2"/>
      <c r="L339" s="7"/>
      <c r="M339" s="7"/>
    </row>
    <row r="340" spans="1:13" x14ac:dyDescent="0.3">
      <c r="A340" s="61" t="s">
        <v>152</v>
      </c>
      <c r="B340" s="62"/>
      <c r="C340" s="63"/>
      <c r="D340" s="5"/>
      <c r="E340" s="64">
        <v>0.03</v>
      </c>
      <c r="F340" s="87"/>
      <c r="G340" s="5"/>
      <c r="H340" s="61" t="s">
        <v>153</v>
      </c>
      <c r="I340" s="62"/>
      <c r="J340" s="63"/>
      <c r="K340" s="2"/>
      <c r="L340" s="70">
        <v>0.03</v>
      </c>
      <c r="M340" s="194"/>
    </row>
    <row r="341" spans="1:13" ht="3.75" customHeight="1" x14ac:dyDescent="0.3">
      <c r="A341" s="4"/>
      <c r="B341" s="4"/>
      <c r="C341" s="4"/>
      <c r="D341" s="2"/>
      <c r="E341" s="4"/>
      <c r="F341" s="4"/>
      <c r="G341" s="2"/>
      <c r="H341" s="2"/>
      <c r="I341" s="2"/>
      <c r="J341" s="2"/>
      <c r="K341" s="2"/>
      <c r="L341" s="2"/>
      <c r="M341" s="2"/>
    </row>
    <row r="342" spans="1:13" x14ac:dyDescent="0.3">
      <c r="A342" s="61" t="s">
        <v>154</v>
      </c>
      <c r="B342" s="62"/>
      <c r="C342" s="63"/>
      <c r="D342" s="5"/>
      <c r="E342" s="88">
        <v>0</v>
      </c>
      <c r="F342" s="87"/>
      <c r="G342" s="5"/>
      <c r="H342" s="199" t="s">
        <v>173</v>
      </c>
      <c r="I342" s="62"/>
      <c r="J342" s="63"/>
      <c r="K342" s="2"/>
      <c r="L342" s="231">
        <f>E338+L338+E340+L340+E342</f>
        <v>6.6500000000000004E-2</v>
      </c>
      <c r="M342" s="232"/>
    </row>
    <row r="343" spans="1:13" ht="3.75" customHeight="1" x14ac:dyDescent="0.3">
      <c r="A343" s="60"/>
      <c r="B343" s="60"/>
      <c r="C343" s="60"/>
      <c r="D343" s="60"/>
      <c r="E343" s="60"/>
      <c r="F343" s="60"/>
      <c r="G343" s="49"/>
      <c r="H343" s="60"/>
      <c r="I343" s="60"/>
      <c r="J343" s="60"/>
      <c r="K343" s="49"/>
      <c r="L343" s="60"/>
      <c r="M343" s="60"/>
    </row>
    <row r="344" spans="1:13" x14ac:dyDescent="0.3">
      <c r="A344" s="61" t="s">
        <v>166</v>
      </c>
      <c r="B344" s="62"/>
      <c r="C344" s="63"/>
      <c r="D344" s="50"/>
      <c r="E344" s="64">
        <v>0.05</v>
      </c>
      <c r="F344" s="65"/>
      <c r="G344" s="50"/>
      <c r="H344" s="61" t="s">
        <v>167</v>
      </c>
      <c r="I344" s="62"/>
      <c r="J344" s="63"/>
      <c r="K344" s="49"/>
      <c r="L344" s="70">
        <v>0.01</v>
      </c>
      <c r="M344" s="71"/>
    </row>
    <row r="345" spans="1:13" ht="3.75" customHeight="1" x14ac:dyDescent="0.3">
      <c r="A345" s="60"/>
      <c r="B345" s="60"/>
      <c r="C345" s="60"/>
      <c r="D345" s="60"/>
      <c r="E345" s="60"/>
      <c r="F345" s="60"/>
      <c r="G345" s="49"/>
      <c r="H345" s="60"/>
      <c r="I345" s="60"/>
      <c r="J345" s="60"/>
      <c r="K345" s="49"/>
      <c r="L345" s="60"/>
      <c r="M345" s="60"/>
    </row>
    <row r="346" spans="1:13" x14ac:dyDescent="0.3">
      <c r="A346" s="61" t="s">
        <v>168</v>
      </c>
      <c r="B346" s="62"/>
      <c r="C346" s="63"/>
      <c r="D346" s="50"/>
      <c r="E346" s="64">
        <v>0.15</v>
      </c>
      <c r="F346" s="65"/>
      <c r="G346" s="50"/>
      <c r="H346" s="61" t="s">
        <v>169</v>
      </c>
      <c r="I346" s="62"/>
      <c r="J346" s="63"/>
      <c r="K346" s="49"/>
      <c r="L346" s="68">
        <v>8.0000000000000004E-4</v>
      </c>
      <c r="M346" s="69"/>
    </row>
    <row r="347" spans="1:13" ht="3.75" customHeight="1" x14ac:dyDescent="0.3">
      <c r="A347" s="60"/>
      <c r="B347" s="60"/>
      <c r="C347" s="60"/>
      <c r="D347" s="60"/>
      <c r="E347" s="60"/>
      <c r="F347" s="60"/>
      <c r="G347" s="49"/>
      <c r="H347" s="60"/>
      <c r="I347" s="60"/>
      <c r="J347" s="60"/>
      <c r="K347" s="49"/>
      <c r="L347" s="60"/>
      <c r="M347" s="60"/>
    </row>
    <row r="348" spans="1:13" x14ac:dyDescent="0.3">
      <c r="A348" s="61" t="s">
        <v>170</v>
      </c>
      <c r="B348" s="62"/>
      <c r="C348" s="63"/>
      <c r="D348" s="50"/>
      <c r="E348" s="64">
        <v>5.2499999999999998E-2</v>
      </c>
      <c r="F348" s="65"/>
      <c r="G348" s="50"/>
      <c r="H348" s="61" t="s">
        <v>171</v>
      </c>
      <c r="I348" s="62"/>
      <c r="J348" s="63"/>
      <c r="K348" s="49"/>
      <c r="L348" s="66">
        <v>10</v>
      </c>
      <c r="M348" s="67"/>
    </row>
    <row r="349" spans="1:13" ht="3.75" customHeight="1" x14ac:dyDescent="0.3">
      <c r="A349" s="60"/>
      <c r="B349" s="60"/>
      <c r="C349" s="60"/>
      <c r="D349" s="60"/>
      <c r="E349" s="60"/>
      <c r="F349" s="60"/>
      <c r="G349" s="49"/>
      <c r="H349" s="60"/>
      <c r="I349" s="60"/>
      <c r="J349" s="60"/>
      <c r="K349" s="49"/>
      <c r="L349" s="60"/>
      <c r="M349" s="60"/>
    </row>
    <row r="350" spans="1:13" x14ac:dyDescent="0.3">
      <c r="A350" s="54" t="s">
        <v>172</v>
      </c>
      <c r="B350" s="55"/>
      <c r="C350" s="55"/>
      <c r="D350" s="52"/>
      <c r="E350" s="56">
        <f>ROUND((((1+E344+L344)*(1+E346)*(1+L346))/(1-(L342))-1),4)+E340</f>
        <v>0.33689999999999998</v>
      </c>
      <c r="F350" s="57"/>
      <c r="G350" s="50"/>
      <c r="H350" s="58"/>
      <c r="I350" s="58"/>
      <c r="J350" s="58"/>
      <c r="K350" s="51"/>
      <c r="L350" s="59"/>
      <c r="M350" s="59"/>
    </row>
    <row r="352" spans="1:13" x14ac:dyDescent="0.3">
      <c r="A352" s="42"/>
      <c r="B352" s="43"/>
      <c r="C352" s="43"/>
      <c r="D352" s="43"/>
      <c r="E352" s="43"/>
      <c r="F352" s="43"/>
      <c r="G352" s="43"/>
      <c r="H352" s="44"/>
      <c r="J352" s="42"/>
      <c r="K352" s="43"/>
      <c r="L352" s="43"/>
      <c r="M352" s="44"/>
    </row>
    <row r="353" spans="1:13" ht="15.75" customHeight="1" x14ac:dyDescent="0.3">
      <c r="A353" s="225" t="s">
        <v>155</v>
      </c>
      <c r="B353" s="226"/>
      <c r="C353" s="226"/>
      <c r="D353" s="226"/>
      <c r="E353" s="226"/>
      <c r="F353" s="226"/>
      <c r="G353" s="226"/>
      <c r="H353" s="227"/>
      <c r="I353" s="41"/>
      <c r="J353" s="228">
        <f>G334</f>
        <v>83091.474970877054</v>
      </c>
      <c r="K353" s="229"/>
      <c r="L353" s="229"/>
      <c r="M353" s="230"/>
    </row>
    <row r="354" spans="1:13" x14ac:dyDescent="0.3">
      <c r="A354" s="45"/>
      <c r="B354" s="46"/>
      <c r="C354" s="46"/>
      <c r="D354" s="46"/>
      <c r="E354" s="46"/>
      <c r="F354" s="46"/>
      <c r="G354" s="46"/>
      <c r="H354" s="47"/>
      <c r="J354" s="45"/>
      <c r="K354" s="46"/>
      <c r="L354" s="46"/>
      <c r="M354" s="47"/>
    </row>
    <row r="355" spans="1:13" ht="3.75" customHeight="1" x14ac:dyDescent="0.3">
      <c r="A355" s="4"/>
      <c r="B355" s="4"/>
      <c r="C355" s="4"/>
      <c r="D355" s="2"/>
      <c r="E355" s="4"/>
      <c r="F355" s="4"/>
      <c r="G355" s="2"/>
      <c r="H355" s="2"/>
      <c r="I355" s="2"/>
      <c r="J355" s="2"/>
      <c r="K355" s="2"/>
      <c r="L355" s="2"/>
      <c r="M355" s="2"/>
    </row>
    <row r="356" spans="1:13" x14ac:dyDescent="0.3">
      <c r="A356" s="42"/>
      <c r="B356" s="43"/>
      <c r="C356" s="43"/>
      <c r="D356" s="43"/>
      <c r="E356" s="43"/>
      <c r="F356" s="43"/>
      <c r="G356" s="43"/>
      <c r="H356" s="44"/>
      <c r="J356" s="42"/>
      <c r="K356" s="43"/>
      <c r="L356" s="43"/>
      <c r="M356" s="44"/>
    </row>
    <row r="357" spans="1:13" x14ac:dyDescent="0.3">
      <c r="A357" s="225" t="s">
        <v>156</v>
      </c>
      <c r="B357" s="226"/>
      <c r="C357" s="226"/>
      <c r="D357" s="226"/>
      <c r="E357" s="226"/>
      <c r="F357" s="226"/>
      <c r="G357" s="226"/>
      <c r="H357" s="227"/>
      <c r="I357" s="41"/>
      <c r="J357" s="228">
        <f>J353*12</f>
        <v>997097.69965052465</v>
      </c>
      <c r="K357" s="229"/>
      <c r="L357" s="229"/>
      <c r="M357" s="230"/>
    </row>
    <row r="358" spans="1:13" x14ac:dyDescent="0.3">
      <c r="A358" s="45"/>
      <c r="B358" s="46"/>
      <c r="C358" s="46"/>
      <c r="D358" s="46"/>
      <c r="E358" s="46"/>
      <c r="F358" s="46"/>
      <c r="G358" s="46"/>
      <c r="H358" s="47"/>
      <c r="J358" s="45"/>
      <c r="K358" s="46"/>
      <c r="L358" s="46"/>
      <c r="M358" s="47"/>
    </row>
    <row r="360" spans="1:13" x14ac:dyDescent="0.3">
      <c r="A360" s="220" t="s">
        <v>157</v>
      </c>
      <c r="B360" s="220"/>
      <c r="C360" s="220"/>
      <c r="D360" s="220"/>
      <c r="E360" s="220"/>
      <c r="F360" s="220"/>
      <c r="G360" s="220"/>
      <c r="H360" s="220"/>
      <c r="I360" s="220"/>
      <c r="J360" s="220"/>
      <c r="K360" s="220"/>
      <c r="L360" s="220"/>
      <c r="M360" s="220"/>
    </row>
    <row r="361" spans="1:13" ht="42" customHeight="1" x14ac:dyDescent="0.3">
      <c r="A361" s="221" t="s">
        <v>158</v>
      </c>
      <c r="B361" s="221"/>
      <c r="C361" s="221"/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</row>
    <row r="362" spans="1:13" ht="59.25" customHeight="1" x14ac:dyDescent="0.3">
      <c r="A362" s="222" t="s">
        <v>159</v>
      </c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</row>
    <row r="363" spans="1:13" x14ac:dyDescent="0.3">
      <c r="A363" s="223" t="s">
        <v>160</v>
      </c>
      <c r="B363" s="223"/>
      <c r="C363" s="223"/>
      <c r="D363" s="223"/>
      <c r="E363" s="223"/>
      <c r="F363" s="223"/>
      <c r="G363" s="223"/>
      <c r="H363" s="223"/>
      <c r="I363" s="223"/>
      <c r="J363" s="223"/>
      <c r="K363" s="223"/>
      <c r="L363" s="223"/>
      <c r="M363" s="223"/>
    </row>
    <row r="364" spans="1:13" ht="30" customHeight="1" x14ac:dyDescent="0.3">
      <c r="A364" s="224" t="s">
        <v>161</v>
      </c>
      <c r="B364" s="224"/>
      <c r="C364" s="224"/>
      <c r="D364" s="224"/>
      <c r="E364" s="224"/>
      <c r="F364" s="224"/>
      <c r="G364" s="224"/>
      <c r="H364" s="224"/>
      <c r="I364" s="224"/>
      <c r="J364" s="224"/>
      <c r="K364" s="224"/>
      <c r="L364" s="224"/>
      <c r="M364" s="224"/>
    </row>
    <row r="365" spans="1:13" ht="27" customHeight="1" x14ac:dyDescent="0.3">
      <c r="A365" s="219" t="s">
        <v>162</v>
      </c>
      <c r="B365" s="219"/>
      <c r="C365" s="219"/>
      <c r="D365" s="219"/>
      <c r="E365" s="219"/>
      <c r="F365" s="219"/>
      <c r="G365" s="219"/>
      <c r="H365" s="219"/>
      <c r="I365" s="219"/>
      <c r="J365" s="219"/>
      <c r="K365" s="219"/>
      <c r="L365" s="219"/>
      <c r="M365" s="219"/>
    </row>
    <row r="366" spans="1:13" x14ac:dyDescent="0.3">
      <c r="A366" s="218" t="s">
        <v>179</v>
      </c>
      <c r="B366" s="218"/>
      <c r="C366" s="218"/>
      <c r="D366" s="218"/>
      <c r="E366" s="218"/>
      <c r="F366" s="218"/>
      <c r="G366" s="218"/>
      <c r="H366" s="218"/>
      <c r="I366" s="218"/>
      <c r="J366" s="218"/>
      <c r="K366" s="218"/>
      <c r="L366" s="218"/>
      <c r="M366" s="218"/>
    </row>
  </sheetData>
  <mergeCells count="755">
    <mergeCell ref="J353:M353"/>
    <mergeCell ref="A353:H353"/>
    <mergeCell ref="H342:J342"/>
    <mergeCell ref="L342:M342"/>
    <mergeCell ref="A342:C342"/>
    <mergeCell ref="E342:F342"/>
    <mergeCell ref="A340:C340"/>
    <mergeCell ref="E340:F340"/>
    <mergeCell ref="H340:J340"/>
    <mergeCell ref="L340:M340"/>
    <mergeCell ref="A346:C346"/>
    <mergeCell ref="A366:M366"/>
    <mergeCell ref="A365:M365"/>
    <mergeCell ref="A360:M360"/>
    <mergeCell ref="A361:M361"/>
    <mergeCell ref="A362:M362"/>
    <mergeCell ref="A363:M363"/>
    <mergeCell ref="A364:M364"/>
    <mergeCell ref="A357:H357"/>
    <mergeCell ref="J357:M357"/>
    <mergeCell ref="G207:J207"/>
    <mergeCell ref="L189:M189"/>
    <mergeCell ref="L193:M193"/>
    <mergeCell ref="L195:M195"/>
    <mergeCell ref="I191:J191"/>
    <mergeCell ref="I193:J193"/>
    <mergeCell ref="L207:M207"/>
    <mergeCell ref="L205:M205"/>
    <mergeCell ref="A318:E318"/>
    <mergeCell ref="G318:J318"/>
    <mergeCell ref="I189:J189"/>
    <mergeCell ref="A189:G189"/>
    <mergeCell ref="I212:J212"/>
    <mergeCell ref="A212:G212"/>
    <mergeCell ref="A230:J230"/>
    <mergeCell ref="A233:M233"/>
    <mergeCell ref="L211:M211"/>
    <mergeCell ref="A214:C214"/>
    <mergeCell ref="E214:G214"/>
    <mergeCell ref="I214:J214"/>
    <mergeCell ref="A216:C216"/>
    <mergeCell ref="E216:G216"/>
    <mergeCell ref="A316:M316"/>
    <mergeCell ref="A313:F313"/>
    <mergeCell ref="E181:F181"/>
    <mergeCell ref="H181:J181"/>
    <mergeCell ref="L181:M181"/>
    <mergeCell ref="A187:M187"/>
    <mergeCell ref="A213:F213"/>
    <mergeCell ref="H213:J213"/>
    <mergeCell ref="L213:M213"/>
    <mergeCell ref="L214:M214"/>
    <mergeCell ref="L212:M212"/>
    <mergeCell ref="G209:J209"/>
    <mergeCell ref="L209:M209"/>
    <mergeCell ref="A211:F211"/>
    <mergeCell ref="H211:J211"/>
    <mergeCell ref="A205:C205"/>
    <mergeCell ref="L203:M203"/>
    <mergeCell ref="A203:C203"/>
    <mergeCell ref="L201:M201"/>
    <mergeCell ref="A201:C201"/>
    <mergeCell ref="L199:M199"/>
    <mergeCell ref="A199:C199"/>
    <mergeCell ref="L197:M197"/>
    <mergeCell ref="A197:C197"/>
    <mergeCell ref="E205:G205"/>
    <mergeCell ref="I197:J197"/>
    <mergeCell ref="A177:C177"/>
    <mergeCell ref="E177:F177"/>
    <mergeCell ref="H177:J177"/>
    <mergeCell ref="L177:M177"/>
    <mergeCell ref="A179:C179"/>
    <mergeCell ref="E179:F179"/>
    <mergeCell ref="H179:J179"/>
    <mergeCell ref="L179:M179"/>
    <mergeCell ref="A161:M161"/>
    <mergeCell ref="A163:C163"/>
    <mergeCell ref="E163:F163"/>
    <mergeCell ref="H167:J167"/>
    <mergeCell ref="L167:M167"/>
    <mergeCell ref="A167:C167"/>
    <mergeCell ref="E167:F167"/>
    <mergeCell ref="L170:M170"/>
    <mergeCell ref="H165:J165"/>
    <mergeCell ref="L165:M165"/>
    <mergeCell ref="A165:C165"/>
    <mergeCell ref="E165:F165"/>
    <mergeCell ref="A156:F156"/>
    <mergeCell ref="H156:J156"/>
    <mergeCell ref="L156:M156"/>
    <mergeCell ref="L157:M157"/>
    <mergeCell ref="A157:F157"/>
    <mergeCell ref="H157:J157"/>
    <mergeCell ref="H163:J163"/>
    <mergeCell ref="L163:M163"/>
    <mergeCell ref="A162:F162"/>
    <mergeCell ref="H162:J162"/>
    <mergeCell ref="L162:M162"/>
    <mergeCell ref="A113:C113"/>
    <mergeCell ref="E113:F113"/>
    <mergeCell ref="H113:K113"/>
    <mergeCell ref="A116:M116"/>
    <mergeCell ref="A120:C120"/>
    <mergeCell ref="E120:F120"/>
    <mergeCell ref="E89:F89"/>
    <mergeCell ref="E91:F91"/>
    <mergeCell ref="H120:J120"/>
    <mergeCell ref="L120:M120"/>
    <mergeCell ref="A118:F118"/>
    <mergeCell ref="H118:J118"/>
    <mergeCell ref="L118:M118"/>
    <mergeCell ref="A119:F119"/>
    <mergeCell ref="H119:J119"/>
    <mergeCell ref="L119:M119"/>
    <mergeCell ref="A117:F117"/>
    <mergeCell ref="H117:J117"/>
    <mergeCell ref="L117:M117"/>
    <mergeCell ref="A115:F115"/>
    <mergeCell ref="H115:J115"/>
    <mergeCell ref="L115:M115"/>
    <mergeCell ref="L113:M113"/>
    <mergeCell ref="L111:M111"/>
    <mergeCell ref="A64:J64"/>
    <mergeCell ref="L64:M64"/>
    <mergeCell ref="A66:J66"/>
    <mergeCell ref="L66:M66"/>
    <mergeCell ref="L60:M60"/>
    <mergeCell ref="L62:M62"/>
    <mergeCell ref="A60:C60"/>
    <mergeCell ref="E60:F60"/>
    <mergeCell ref="H60:J60"/>
    <mergeCell ref="A62:C62"/>
    <mergeCell ref="E62:F62"/>
    <mergeCell ref="H62:J62"/>
    <mergeCell ref="A54:J54"/>
    <mergeCell ref="L54:M54"/>
    <mergeCell ref="L58:M58"/>
    <mergeCell ref="A55:F55"/>
    <mergeCell ref="H55:J55"/>
    <mergeCell ref="L55:M55"/>
    <mergeCell ref="A56:M56"/>
    <mergeCell ref="L45:M45"/>
    <mergeCell ref="A48:J48"/>
    <mergeCell ref="L48:M48"/>
    <mergeCell ref="A50:J50"/>
    <mergeCell ref="L50:M50"/>
    <mergeCell ref="A52:J52"/>
    <mergeCell ref="L52:M52"/>
    <mergeCell ref="A57:F57"/>
    <mergeCell ref="H57:J57"/>
    <mergeCell ref="L57:M57"/>
    <mergeCell ref="A58:C58"/>
    <mergeCell ref="E58:F58"/>
    <mergeCell ref="H58:J58"/>
    <mergeCell ref="A16:J16"/>
    <mergeCell ref="A13:F13"/>
    <mergeCell ref="H13:J13"/>
    <mergeCell ref="L13:M13"/>
    <mergeCell ref="A14:J14"/>
    <mergeCell ref="L14:M14"/>
    <mergeCell ref="L16:M16"/>
    <mergeCell ref="L35:M35"/>
    <mergeCell ref="A36:M36"/>
    <mergeCell ref="L26:M26"/>
    <mergeCell ref="L28:M28"/>
    <mergeCell ref="L30:M30"/>
    <mergeCell ref="L32:M32"/>
    <mergeCell ref="L34:M34"/>
    <mergeCell ref="A34:J34"/>
    <mergeCell ref="H26:J26"/>
    <mergeCell ref="A21:F21"/>
    <mergeCell ref="H21:J21"/>
    <mergeCell ref="L21:M21"/>
    <mergeCell ref="A24:M24"/>
    <mergeCell ref="H28:J28"/>
    <mergeCell ref="A26:C26"/>
    <mergeCell ref="E26:F26"/>
    <mergeCell ref="L18:M18"/>
    <mergeCell ref="A10:M10"/>
    <mergeCell ref="A11:F11"/>
    <mergeCell ref="H11:J11"/>
    <mergeCell ref="L11:M11"/>
    <mergeCell ref="A12:J12"/>
    <mergeCell ref="L12:M12"/>
    <mergeCell ref="A15:F15"/>
    <mergeCell ref="H15:J15"/>
    <mergeCell ref="L15:M15"/>
    <mergeCell ref="L42:M42"/>
    <mergeCell ref="L44:M44"/>
    <mergeCell ref="A46:J46"/>
    <mergeCell ref="L46:M46"/>
    <mergeCell ref="A38:J38"/>
    <mergeCell ref="A40:J40"/>
    <mergeCell ref="A42:J42"/>
    <mergeCell ref="A44:J44"/>
    <mergeCell ref="A45:F45"/>
    <mergeCell ref="A333:F333"/>
    <mergeCell ref="H333:J333"/>
    <mergeCell ref="L332:M332"/>
    <mergeCell ref="L334:M334"/>
    <mergeCell ref="G332:J332"/>
    <mergeCell ref="A332:C332"/>
    <mergeCell ref="L333:M333"/>
    <mergeCell ref="L338:M338"/>
    <mergeCell ref="A334:E334"/>
    <mergeCell ref="G334:J334"/>
    <mergeCell ref="A336:M336"/>
    <mergeCell ref="A338:C338"/>
    <mergeCell ref="E338:F338"/>
    <mergeCell ref="A335:F335"/>
    <mergeCell ref="H335:J335"/>
    <mergeCell ref="L335:M335"/>
    <mergeCell ref="A337:F337"/>
    <mergeCell ref="H337:J337"/>
    <mergeCell ref="L337:M337"/>
    <mergeCell ref="H338:J338"/>
    <mergeCell ref="A331:F331"/>
    <mergeCell ref="H331:J331"/>
    <mergeCell ref="L331:M331"/>
    <mergeCell ref="A329:F329"/>
    <mergeCell ref="H329:J329"/>
    <mergeCell ref="L329:M329"/>
    <mergeCell ref="L330:M330"/>
    <mergeCell ref="A330:E330"/>
    <mergeCell ref="G330:J330"/>
    <mergeCell ref="A327:F327"/>
    <mergeCell ref="H327:J327"/>
    <mergeCell ref="L327:M327"/>
    <mergeCell ref="L328:M328"/>
    <mergeCell ref="A328:E328"/>
    <mergeCell ref="G328:J328"/>
    <mergeCell ref="A325:F325"/>
    <mergeCell ref="H325:J325"/>
    <mergeCell ref="L325:M325"/>
    <mergeCell ref="L326:M326"/>
    <mergeCell ref="A326:E326"/>
    <mergeCell ref="G326:J326"/>
    <mergeCell ref="A323:F323"/>
    <mergeCell ref="H323:J323"/>
    <mergeCell ref="L323:M323"/>
    <mergeCell ref="L324:M324"/>
    <mergeCell ref="A324:E324"/>
    <mergeCell ref="G324:J324"/>
    <mergeCell ref="A321:F321"/>
    <mergeCell ref="H321:J321"/>
    <mergeCell ref="L321:M321"/>
    <mergeCell ref="L322:M322"/>
    <mergeCell ref="A322:E322"/>
    <mergeCell ref="G322:J322"/>
    <mergeCell ref="A319:F319"/>
    <mergeCell ref="H319:J319"/>
    <mergeCell ref="L319:M319"/>
    <mergeCell ref="L320:M320"/>
    <mergeCell ref="A317:F317"/>
    <mergeCell ref="H317:J317"/>
    <mergeCell ref="L317:M317"/>
    <mergeCell ref="L318:M318"/>
    <mergeCell ref="A320:E320"/>
    <mergeCell ref="G320:J320"/>
    <mergeCell ref="H313:J313"/>
    <mergeCell ref="L313:M313"/>
    <mergeCell ref="L314:M314"/>
    <mergeCell ref="A314:J314"/>
    <mergeCell ref="A311:F311"/>
    <mergeCell ref="H311:J311"/>
    <mergeCell ref="L311:M311"/>
    <mergeCell ref="H312:J312"/>
    <mergeCell ref="L312:M312"/>
    <mergeCell ref="A309:F309"/>
    <mergeCell ref="H309:J309"/>
    <mergeCell ref="L309:M309"/>
    <mergeCell ref="L310:M310"/>
    <mergeCell ref="A310:J310"/>
    <mergeCell ref="A307:F307"/>
    <mergeCell ref="H307:J307"/>
    <mergeCell ref="L307:M307"/>
    <mergeCell ref="L308:M308"/>
    <mergeCell ref="A308:J308"/>
    <mergeCell ref="A305:F305"/>
    <mergeCell ref="H305:J305"/>
    <mergeCell ref="L305:M305"/>
    <mergeCell ref="L306:M306"/>
    <mergeCell ref="A306:J306"/>
    <mergeCell ref="A303:F303"/>
    <mergeCell ref="H303:J303"/>
    <mergeCell ref="L303:M303"/>
    <mergeCell ref="L304:M304"/>
    <mergeCell ref="A304:J304"/>
    <mergeCell ref="A301:F301"/>
    <mergeCell ref="H301:J301"/>
    <mergeCell ref="L301:M301"/>
    <mergeCell ref="L302:M302"/>
    <mergeCell ref="A302:J302"/>
    <mergeCell ref="A299:F299"/>
    <mergeCell ref="H299:J299"/>
    <mergeCell ref="L299:M299"/>
    <mergeCell ref="L300:M300"/>
    <mergeCell ref="A300:J300"/>
    <mergeCell ref="A297:F297"/>
    <mergeCell ref="H297:J297"/>
    <mergeCell ref="L297:M297"/>
    <mergeCell ref="L298:M298"/>
    <mergeCell ref="A298:J298"/>
    <mergeCell ref="A295:F295"/>
    <mergeCell ref="H295:J295"/>
    <mergeCell ref="L295:M295"/>
    <mergeCell ref="L296:M296"/>
    <mergeCell ref="A296:J296"/>
    <mergeCell ref="A293:F293"/>
    <mergeCell ref="H293:J293"/>
    <mergeCell ref="L293:M293"/>
    <mergeCell ref="L294:M294"/>
    <mergeCell ref="A294:J294"/>
    <mergeCell ref="A291:F291"/>
    <mergeCell ref="H291:J291"/>
    <mergeCell ref="L291:M291"/>
    <mergeCell ref="L292:M292"/>
    <mergeCell ref="A292:J292"/>
    <mergeCell ref="A289:F289"/>
    <mergeCell ref="H289:J289"/>
    <mergeCell ref="L289:M289"/>
    <mergeCell ref="L290:M290"/>
    <mergeCell ref="A290:H290"/>
    <mergeCell ref="A287:F287"/>
    <mergeCell ref="H287:J287"/>
    <mergeCell ref="L287:M287"/>
    <mergeCell ref="L288:M288"/>
    <mergeCell ref="A288:C288"/>
    <mergeCell ref="F288:J288"/>
    <mergeCell ref="L285:M285"/>
    <mergeCell ref="L283:M283"/>
    <mergeCell ref="A284:F284"/>
    <mergeCell ref="H285:J285"/>
    <mergeCell ref="L284:M284"/>
    <mergeCell ref="A283:J283"/>
    <mergeCell ref="H284:J284"/>
    <mergeCell ref="L281:M281"/>
    <mergeCell ref="A282:F282"/>
    <mergeCell ref="H282:J282"/>
    <mergeCell ref="L282:M282"/>
    <mergeCell ref="A281:J281"/>
    <mergeCell ref="L279:M279"/>
    <mergeCell ref="A280:F280"/>
    <mergeCell ref="H280:J280"/>
    <mergeCell ref="L280:M280"/>
    <mergeCell ref="A279:J279"/>
    <mergeCell ref="L277:M277"/>
    <mergeCell ref="A278:F278"/>
    <mergeCell ref="H278:J278"/>
    <mergeCell ref="L278:M278"/>
    <mergeCell ref="A277:J277"/>
    <mergeCell ref="L275:M275"/>
    <mergeCell ref="A276:F276"/>
    <mergeCell ref="H276:J276"/>
    <mergeCell ref="L276:M276"/>
    <mergeCell ref="A275:J275"/>
    <mergeCell ref="L273:M273"/>
    <mergeCell ref="A274:F274"/>
    <mergeCell ref="H274:J274"/>
    <mergeCell ref="L274:M274"/>
    <mergeCell ref="A273:J273"/>
    <mergeCell ref="L271:M271"/>
    <mergeCell ref="A272:F272"/>
    <mergeCell ref="H272:J272"/>
    <mergeCell ref="L272:M272"/>
    <mergeCell ref="A271:J271"/>
    <mergeCell ref="L269:M269"/>
    <mergeCell ref="A270:F270"/>
    <mergeCell ref="H270:J270"/>
    <mergeCell ref="L270:M270"/>
    <mergeCell ref="A269:J269"/>
    <mergeCell ref="L267:M267"/>
    <mergeCell ref="A268:F268"/>
    <mergeCell ref="H268:J268"/>
    <mergeCell ref="L268:M268"/>
    <mergeCell ref="A267:J267"/>
    <mergeCell ref="L265:M265"/>
    <mergeCell ref="A266:F266"/>
    <mergeCell ref="H266:J266"/>
    <mergeCell ref="L266:M266"/>
    <mergeCell ref="A265:J265"/>
    <mergeCell ref="L263:M263"/>
    <mergeCell ref="A264:F264"/>
    <mergeCell ref="H264:J264"/>
    <mergeCell ref="L264:M264"/>
    <mergeCell ref="A263:H263"/>
    <mergeCell ref="L261:M261"/>
    <mergeCell ref="A262:F262"/>
    <mergeCell ref="H262:J262"/>
    <mergeCell ref="L262:M262"/>
    <mergeCell ref="A261:C261"/>
    <mergeCell ref="F261:J261"/>
    <mergeCell ref="A260:F260"/>
    <mergeCell ref="H260:J260"/>
    <mergeCell ref="L260:M260"/>
    <mergeCell ref="A259:M259"/>
    <mergeCell ref="A257:F257"/>
    <mergeCell ref="H257:J257"/>
    <mergeCell ref="L257:M257"/>
    <mergeCell ref="A258:F258"/>
    <mergeCell ref="H258:J258"/>
    <mergeCell ref="L258:M258"/>
    <mergeCell ref="L255:M255"/>
    <mergeCell ref="A256:F256"/>
    <mergeCell ref="H256:J256"/>
    <mergeCell ref="L256:M256"/>
    <mergeCell ref="A255:J255"/>
    <mergeCell ref="A253:F253"/>
    <mergeCell ref="L253:M253"/>
    <mergeCell ref="A254:F254"/>
    <mergeCell ref="H254:J254"/>
    <mergeCell ref="L254:M254"/>
    <mergeCell ref="G253:J253"/>
    <mergeCell ref="L251:M251"/>
    <mergeCell ref="A252:F252"/>
    <mergeCell ref="H252:J252"/>
    <mergeCell ref="L252:M252"/>
    <mergeCell ref="A251:C251"/>
    <mergeCell ref="D251:E251"/>
    <mergeCell ref="G251:H251"/>
    <mergeCell ref="L249:M249"/>
    <mergeCell ref="A250:F250"/>
    <mergeCell ref="H250:J250"/>
    <mergeCell ref="L250:M250"/>
    <mergeCell ref="A249:C249"/>
    <mergeCell ref="D249:E249"/>
    <mergeCell ref="G249:H249"/>
    <mergeCell ref="L247:M247"/>
    <mergeCell ref="A247:C247"/>
    <mergeCell ref="D247:E247"/>
    <mergeCell ref="G247:H247"/>
    <mergeCell ref="L245:M245"/>
    <mergeCell ref="A245:C245"/>
    <mergeCell ref="D245:E245"/>
    <mergeCell ref="G245:H245"/>
    <mergeCell ref="L243:M243"/>
    <mergeCell ref="A243:C243"/>
    <mergeCell ref="D243:E243"/>
    <mergeCell ref="G243:H243"/>
    <mergeCell ref="L241:M241"/>
    <mergeCell ref="A241:C241"/>
    <mergeCell ref="D241:E241"/>
    <mergeCell ref="G241:H241"/>
    <mergeCell ref="L239:M239"/>
    <mergeCell ref="D239:E239"/>
    <mergeCell ref="A239:C239"/>
    <mergeCell ref="G239:H239"/>
    <mergeCell ref="L237:M237"/>
    <mergeCell ref="G237:H237"/>
    <mergeCell ref="D237:E237"/>
    <mergeCell ref="A237:C237"/>
    <mergeCell ref="L235:M235"/>
    <mergeCell ref="F235:J235"/>
    <mergeCell ref="A235:C235"/>
    <mergeCell ref="A234:F234"/>
    <mergeCell ref="H234:J234"/>
    <mergeCell ref="L234:M234"/>
    <mergeCell ref="A232:F232"/>
    <mergeCell ref="H232:J232"/>
    <mergeCell ref="L232:M232"/>
    <mergeCell ref="L230:M230"/>
    <mergeCell ref="A231:F231"/>
    <mergeCell ref="H231:J231"/>
    <mergeCell ref="L231:M231"/>
    <mergeCell ref="A229:F229"/>
    <mergeCell ref="H229:J229"/>
    <mergeCell ref="L229:M229"/>
    <mergeCell ref="L228:M228"/>
    <mergeCell ref="G228:J228"/>
    <mergeCell ref="L226:M226"/>
    <mergeCell ref="G226:J226"/>
    <mergeCell ref="L224:M224"/>
    <mergeCell ref="A224:C224"/>
    <mergeCell ref="E224:G224"/>
    <mergeCell ref="I224:J224"/>
    <mergeCell ref="L222:M222"/>
    <mergeCell ref="A222:C222"/>
    <mergeCell ref="E222:G222"/>
    <mergeCell ref="I222:J222"/>
    <mergeCell ref="L220:M220"/>
    <mergeCell ref="A220:C220"/>
    <mergeCell ref="E220:G220"/>
    <mergeCell ref="I220:J220"/>
    <mergeCell ref="L218:M218"/>
    <mergeCell ref="A218:C218"/>
    <mergeCell ref="E218:G218"/>
    <mergeCell ref="I218:J218"/>
    <mergeCell ref="L216:M216"/>
    <mergeCell ref="I216:J216"/>
    <mergeCell ref="I199:J199"/>
    <mergeCell ref="I201:J201"/>
    <mergeCell ref="I203:J203"/>
    <mergeCell ref="I205:J205"/>
    <mergeCell ref="E197:G197"/>
    <mergeCell ref="E199:G199"/>
    <mergeCell ref="E201:G201"/>
    <mergeCell ref="E203:G203"/>
    <mergeCell ref="A195:C195"/>
    <mergeCell ref="I195:J195"/>
    <mergeCell ref="A193:C193"/>
    <mergeCell ref="E193:G193"/>
    <mergeCell ref="A191:C191"/>
    <mergeCell ref="E191:G191"/>
    <mergeCell ref="L191:M191"/>
    <mergeCell ref="A190:F190"/>
    <mergeCell ref="H190:J190"/>
    <mergeCell ref="L190:M190"/>
    <mergeCell ref="E195:G195"/>
    <mergeCell ref="A188:F188"/>
    <mergeCell ref="H188:J188"/>
    <mergeCell ref="L188:M188"/>
    <mergeCell ref="L183:M183"/>
    <mergeCell ref="A183:J183"/>
    <mergeCell ref="A171:C171"/>
    <mergeCell ref="E171:F171"/>
    <mergeCell ref="H171:J171"/>
    <mergeCell ref="H169:J169"/>
    <mergeCell ref="L169:M169"/>
    <mergeCell ref="A169:C169"/>
    <mergeCell ref="E169:F169"/>
    <mergeCell ref="A170:F170"/>
    <mergeCell ref="H170:J170"/>
    <mergeCell ref="L171:M171"/>
    <mergeCell ref="A173:C173"/>
    <mergeCell ref="E173:F173"/>
    <mergeCell ref="H173:J173"/>
    <mergeCell ref="L173:M173"/>
    <mergeCell ref="A175:C175"/>
    <mergeCell ref="E175:F175"/>
    <mergeCell ref="H175:J175"/>
    <mergeCell ref="L175:M175"/>
    <mergeCell ref="A181:C181"/>
    <mergeCell ref="A154:F154"/>
    <mergeCell ref="H154:J154"/>
    <mergeCell ref="L154:M154"/>
    <mergeCell ref="A155:F155"/>
    <mergeCell ref="H155:J155"/>
    <mergeCell ref="L155:M155"/>
    <mergeCell ref="A107:C107"/>
    <mergeCell ref="E107:F107"/>
    <mergeCell ref="A109:C109"/>
    <mergeCell ref="A152:F152"/>
    <mergeCell ref="H152:J152"/>
    <mergeCell ref="L152:M152"/>
    <mergeCell ref="A153:F153"/>
    <mergeCell ref="H153:J153"/>
    <mergeCell ref="L153:M153"/>
    <mergeCell ref="A151:F151"/>
    <mergeCell ref="H151:J151"/>
    <mergeCell ref="L151:M151"/>
    <mergeCell ref="L149:M149"/>
    <mergeCell ref="A149:C149"/>
    <mergeCell ref="E149:F149"/>
    <mergeCell ref="H149:K149"/>
    <mergeCell ref="L147:M147"/>
    <mergeCell ref="A147:C147"/>
    <mergeCell ref="E147:F147"/>
    <mergeCell ref="L145:M145"/>
    <mergeCell ref="A145:C145"/>
    <mergeCell ref="E145:F145"/>
    <mergeCell ref="L143:M143"/>
    <mergeCell ref="A143:C143"/>
    <mergeCell ref="E143:F143"/>
    <mergeCell ref="L141:M141"/>
    <mergeCell ref="A142:F142"/>
    <mergeCell ref="H142:J142"/>
    <mergeCell ref="L142:M142"/>
    <mergeCell ref="A141:C141"/>
    <mergeCell ref="E141:F141"/>
    <mergeCell ref="L139:M139"/>
    <mergeCell ref="A140:F140"/>
    <mergeCell ref="H140:J140"/>
    <mergeCell ref="L140:M140"/>
    <mergeCell ref="A139:C139"/>
    <mergeCell ref="E139:F139"/>
    <mergeCell ref="L137:M137"/>
    <mergeCell ref="H137:J137"/>
    <mergeCell ref="H135:J135"/>
    <mergeCell ref="L135:M135"/>
    <mergeCell ref="A135:C135"/>
    <mergeCell ref="E135:F135"/>
    <mergeCell ref="H133:J133"/>
    <mergeCell ref="L133:M133"/>
    <mergeCell ref="H131:J131"/>
    <mergeCell ref="L131:M131"/>
    <mergeCell ref="A131:C131"/>
    <mergeCell ref="E131:F131"/>
    <mergeCell ref="H129:J129"/>
    <mergeCell ref="L129:M129"/>
    <mergeCell ref="A129:C129"/>
    <mergeCell ref="E129:F129"/>
    <mergeCell ref="H127:J127"/>
    <mergeCell ref="L127:M127"/>
    <mergeCell ref="A127:C127"/>
    <mergeCell ref="E127:F127"/>
    <mergeCell ref="H125:J125"/>
    <mergeCell ref="L125:M125"/>
    <mergeCell ref="E125:F125"/>
    <mergeCell ref="H122:J122"/>
    <mergeCell ref="L122:M122"/>
    <mergeCell ref="A122:C122"/>
    <mergeCell ref="E122:F122"/>
    <mergeCell ref="E109:F109"/>
    <mergeCell ref="A111:C111"/>
    <mergeCell ref="E111:F111"/>
    <mergeCell ref="L107:M107"/>
    <mergeCell ref="A104:F104"/>
    <mergeCell ref="H104:J104"/>
    <mergeCell ref="L104:M104"/>
    <mergeCell ref="L105:M105"/>
    <mergeCell ref="A106:F106"/>
    <mergeCell ref="H106:J106"/>
    <mergeCell ref="L106:M106"/>
    <mergeCell ref="A105:C105"/>
    <mergeCell ref="E105:F105"/>
    <mergeCell ref="L109:M109"/>
    <mergeCell ref="L103:M103"/>
    <mergeCell ref="A103:C103"/>
    <mergeCell ref="E103:F103"/>
    <mergeCell ref="H101:J101"/>
    <mergeCell ref="L101:M101"/>
    <mergeCell ref="H99:J99"/>
    <mergeCell ref="L99:M99"/>
    <mergeCell ref="A99:C99"/>
    <mergeCell ref="E99:F99"/>
    <mergeCell ref="H97:J97"/>
    <mergeCell ref="L97:M97"/>
    <mergeCell ref="H95:J95"/>
    <mergeCell ref="L95:M95"/>
    <mergeCell ref="E95:F95"/>
    <mergeCell ref="A95:C95"/>
    <mergeCell ref="H93:J93"/>
    <mergeCell ref="L93:M93"/>
    <mergeCell ref="E93:F93"/>
    <mergeCell ref="A93:C93"/>
    <mergeCell ref="H91:J91"/>
    <mergeCell ref="L91:M91"/>
    <mergeCell ref="A91:C91"/>
    <mergeCell ref="H89:J89"/>
    <mergeCell ref="L89:M89"/>
    <mergeCell ref="H86:J86"/>
    <mergeCell ref="L86:M86"/>
    <mergeCell ref="A80:M80"/>
    <mergeCell ref="A83:F83"/>
    <mergeCell ref="H83:J83"/>
    <mergeCell ref="L83:M83"/>
    <mergeCell ref="H84:J84"/>
    <mergeCell ref="L84:M84"/>
    <mergeCell ref="A84:C84"/>
    <mergeCell ref="E84:F84"/>
    <mergeCell ref="A86:C86"/>
    <mergeCell ref="E86:F86"/>
    <mergeCell ref="A81:F81"/>
    <mergeCell ref="H81:J81"/>
    <mergeCell ref="L81:M81"/>
    <mergeCell ref="A82:F82"/>
    <mergeCell ref="H82:J82"/>
    <mergeCell ref="L82:M82"/>
    <mergeCell ref="H70:J70"/>
    <mergeCell ref="L70:M70"/>
    <mergeCell ref="A69:M69"/>
    <mergeCell ref="A71:J71"/>
    <mergeCell ref="A73:J73"/>
    <mergeCell ref="A75:J75"/>
    <mergeCell ref="A70:F70"/>
    <mergeCell ref="H45:J45"/>
    <mergeCell ref="A19:F19"/>
    <mergeCell ref="H19:J19"/>
    <mergeCell ref="L19:M19"/>
    <mergeCell ref="L20:M20"/>
    <mergeCell ref="L25:M25"/>
    <mergeCell ref="L75:M75"/>
    <mergeCell ref="A25:F25"/>
    <mergeCell ref="H25:J25"/>
    <mergeCell ref="A23:F23"/>
    <mergeCell ref="H23:J23"/>
    <mergeCell ref="A28:C28"/>
    <mergeCell ref="E28:F28"/>
    <mergeCell ref="A37:F37"/>
    <mergeCell ref="L37:M37"/>
    <mergeCell ref="L38:M38"/>
    <mergeCell ref="L40:M40"/>
    <mergeCell ref="A79:F79"/>
    <mergeCell ref="H79:J79"/>
    <mergeCell ref="L79:M79"/>
    <mergeCell ref="A17:F17"/>
    <mergeCell ref="H17:J17"/>
    <mergeCell ref="L17:M17"/>
    <mergeCell ref="A77:J77"/>
    <mergeCell ref="A18:J18"/>
    <mergeCell ref="A20:J20"/>
    <mergeCell ref="A22:M22"/>
    <mergeCell ref="H37:J37"/>
    <mergeCell ref="H35:J35"/>
    <mergeCell ref="A35:F35"/>
    <mergeCell ref="A32:C32"/>
    <mergeCell ref="E32:F32"/>
    <mergeCell ref="H32:J32"/>
    <mergeCell ref="A30:C30"/>
    <mergeCell ref="E30:F30"/>
    <mergeCell ref="H30:J30"/>
    <mergeCell ref="L77:M77"/>
    <mergeCell ref="A78:F78"/>
    <mergeCell ref="H78:J78"/>
    <mergeCell ref="L78:M78"/>
    <mergeCell ref="L23:M23"/>
    <mergeCell ref="A76:F76"/>
    <mergeCell ref="H76:J76"/>
    <mergeCell ref="L76:M76"/>
    <mergeCell ref="L73:M73"/>
    <mergeCell ref="A74:F74"/>
    <mergeCell ref="H74:J74"/>
    <mergeCell ref="L74:M74"/>
    <mergeCell ref="L71:M71"/>
    <mergeCell ref="A72:F72"/>
    <mergeCell ref="H72:J72"/>
    <mergeCell ref="L72:M72"/>
    <mergeCell ref="A6:M6"/>
    <mergeCell ref="A7:M7"/>
    <mergeCell ref="A8:M8"/>
    <mergeCell ref="A9:F9"/>
    <mergeCell ref="H9:J9"/>
    <mergeCell ref="L9:M9"/>
    <mergeCell ref="F1:M1"/>
    <mergeCell ref="F2:M2"/>
    <mergeCell ref="A3:M3"/>
    <mergeCell ref="A4:M4"/>
    <mergeCell ref="E346:F346"/>
    <mergeCell ref="H346:J346"/>
    <mergeCell ref="L346:M346"/>
    <mergeCell ref="A343:F343"/>
    <mergeCell ref="H343:J343"/>
    <mergeCell ref="L343:M343"/>
    <mergeCell ref="A344:C344"/>
    <mergeCell ref="E344:F344"/>
    <mergeCell ref="H344:J344"/>
    <mergeCell ref="L344:M344"/>
    <mergeCell ref="A345:F345"/>
    <mergeCell ref="H345:J345"/>
    <mergeCell ref="L345:M345"/>
    <mergeCell ref="A350:C350"/>
    <mergeCell ref="E350:F350"/>
    <mergeCell ref="H350:J350"/>
    <mergeCell ref="L350:M350"/>
    <mergeCell ref="A347:F347"/>
    <mergeCell ref="H347:J347"/>
    <mergeCell ref="L347:M347"/>
    <mergeCell ref="A348:C348"/>
    <mergeCell ref="E348:F348"/>
    <mergeCell ref="H348:J348"/>
    <mergeCell ref="L348:M348"/>
    <mergeCell ref="A349:F349"/>
    <mergeCell ref="H349:J349"/>
    <mergeCell ref="L349:M349"/>
  </mergeCells>
  <pageMargins left="0.25" right="0.25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2021-09-15T17:46:07Z</dcterms:modified>
</cp:coreProperties>
</file>